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PI _ załącznik 2" sheetId="1" r:id="rId1"/>
    <sheet name="Załącznik 4" sheetId="2" r:id="rId2"/>
  </sheets>
  <definedNames>
    <definedName name="Excel_BuiltIn_Print_Area_11">'WPI _ załącznik 2'!$A$5:$R$49</definedName>
    <definedName name="_xlnm.Print_Area" localSheetId="0">'WPI _ załącznik 2'!$A$1:$P$52</definedName>
  </definedNames>
  <calcPr fullCalcOnLoad="1"/>
</workbook>
</file>

<file path=xl/sharedStrings.xml><?xml version="1.0" encoding="utf-8"?>
<sst xmlns="http://schemas.openxmlformats.org/spreadsheetml/2006/main" count="258" uniqueCount="89">
  <si>
    <t>Załącznik Nr 2</t>
  </si>
  <si>
    <t>Rady Gminy Jaworze</t>
  </si>
  <si>
    <t>Limity wydatków na wieloletnie programy inwestycyjne w latach 2008 - 2013</t>
  </si>
  <si>
    <t>w złotych</t>
  </si>
  <si>
    <t>Lp.</t>
  </si>
  <si>
    <t>Nazwa projektu</t>
  </si>
  <si>
    <t>Jednostka odpowiedzialna za realizację zadania</t>
  </si>
  <si>
    <t>Lata realizacji</t>
  </si>
  <si>
    <t>Pozycja w budżecie/WPI</t>
  </si>
  <si>
    <t>Koszty kwalifikowalne
od 2007 roku</t>
  </si>
  <si>
    <t>Wartość ogółem
2009-2013</t>
  </si>
  <si>
    <t>Źródła finansowania w odniesieniu do kosztów kwalifikowalnych</t>
  </si>
  <si>
    <t>Planowane płatności w latach</t>
  </si>
  <si>
    <t>Dział</t>
  </si>
  <si>
    <t xml:space="preserve">Rozdział </t>
  </si>
  <si>
    <t>Paragraf</t>
  </si>
  <si>
    <t>Razem</t>
  </si>
  <si>
    <t>2012-2013</t>
  </si>
  <si>
    <t>Projekt kluczowy: Rozwój Infrastruktury Turystycznej Subregionu Południowego
Zadanie I: Budowa infrastruktury okołoturystycznej (ścieżki  piesze i rowerowe wraz z parkingiem) w Gminie Jaworze
(budowa parkingu w Jaworzu Centrum oraz budowa ścieżek pieszo-rowerowych wzdłuż ulic Turystycznej, Cisowej, Słonecznej oraz Folwarcznej)</t>
  </si>
  <si>
    <t>Urząd Gminy Jaworze</t>
  </si>
  <si>
    <t>2008-2010</t>
  </si>
  <si>
    <t>OGÓŁEM</t>
  </si>
  <si>
    <t>środki wymienione w art. 5 ust. 1 pkt 2 i 3 u.f.p.</t>
  </si>
  <si>
    <t>środki jst</t>
  </si>
  <si>
    <t>inne środki*</t>
  </si>
  <si>
    <t>2009-2010</t>
  </si>
  <si>
    <r>
      <t xml:space="preserve">Projekt kluczowy: Rozwój Infrastruktury Turystycznej Subregionu Południowego
Zadanie II: Modernizacja Parku Zdrojowego wraz z Amfiteatrem
jako centrum rozwoju turystyki w Gminie Jaworze
</t>
    </r>
    <r>
      <rPr>
        <i/>
        <sz val="7"/>
        <rFont val="Arial CE"/>
        <family val="2"/>
      </rPr>
      <t>Działanie II. Modernizacja Amfiteatru w Jaworzu</t>
    </r>
  </si>
  <si>
    <t>2008-2011</t>
  </si>
  <si>
    <t>Przebudowa ul. Turystycznej w Jaworzu – szlaku drogowego obsługującego ruch turystyczny pomiędzy powiatem bielskim i cieszyńskim</t>
  </si>
  <si>
    <t>2008-2009</t>
  </si>
  <si>
    <t>Budowa hali sportowej w Jaworzu</t>
  </si>
  <si>
    <t>2007-2010</t>
  </si>
  <si>
    <t>Budowa wielofunkcyjnego ogólnodostępnego boiska sportowego</t>
  </si>
  <si>
    <t>Budowa kompleksu sportowego w Jaworzu</t>
  </si>
  <si>
    <t>Budowa kanalizacji sanitarnej w Jaworzu</t>
  </si>
  <si>
    <t>2007-2011</t>
  </si>
  <si>
    <t>010</t>
  </si>
  <si>
    <t>01010</t>
  </si>
  <si>
    <t>6050</t>
  </si>
  <si>
    <t>Polsko-Czeskie Centrum Wspierania Turystyki i Rekreacji "Dolina Jasionki"</t>
  </si>
  <si>
    <t>630</t>
  </si>
  <si>
    <t>63095</t>
  </si>
  <si>
    <t>Rozbudowa sieci dróg lokalnych</t>
  </si>
  <si>
    <t>600</t>
  </si>
  <si>
    <t>60016</t>
  </si>
  <si>
    <t>R a z e m</t>
  </si>
  <si>
    <t>* w tym kredyty i pożyczki</t>
  </si>
  <si>
    <t>PLAN WYDATKÓW NA PROGRAMY I PROJEKTY REALIZOWANE ZE ŚRODKÓW POCHODZĄCYCH Z BUDŻETU UNII EUROPEJSKIEJ ORAZ NIEPODLEGAJĄCYCH ZWROTOWI ŚRODKÓW Z POMOCY UDZIELONEJ PRZEZ PAŃSTWA CZŁONKOWSKIE EUROPEJSKIEGO POROZUMIENIA O WOLNYM HANDLU (EFTA) CZY INNYCH ŚRODKÓW POCHODZĄCYCH ZE ŹRÓDEŁ ZAGRANICZNYCH, NIEPODLEGAJĄCYCH ZWROTOWI</t>
  </si>
  <si>
    <t>/  w zł  /</t>
  </si>
  <si>
    <t>Lp</t>
  </si>
  <si>
    <t>Nazwa zadania</t>
  </si>
  <si>
    <t>Okres realizacji</t>
  </si>
  <si>
    <t>Kategoria interwencji funduszy strukturalnych</t>
  </si>
  <si>
    <t>Jednostka realizująca</t>
  </si>
  <si>
    <t>Źródła finansowania</t>
  </si>
  <si>
    <t>Plan na 2002</t>
  </si>
  <si>
    <t>Oznaczenie źródeł finansowania</t>
  </si>
  <si>
    <t>Koszty zadania w latach 2008-2010</t>
  </si>
  <si>
    <t>Ogółem</t>
  </si>
  <si>
    <t>Termin 
rozpo-
częcia</t>
  </si>
  <si>
    <t>Termin 
zakoń-czenia</t>
  </si>
  <si>
    <t>I.</t>
  </si>
  <si>
    <t>Wydatki majątkowe razem</t>
  </si>
  <si>
    <t>1) budżet własny</t>
  </si>
  <si>
    <t>2) środki UE</t>
  </si>
  <si>
    <t>3) inne</t>
  </si>
  <si>
    <t>EFRR</t>
  </si>
  <si>
    <t>Polsko-Czeskie Centrum Wspierania Turystyki i Rekreacji 
"Dolina Jasionki"</t>
  </si>
  <si>
    <t>II.</t>
  </si>
  <si>
    <t>Wydatki bieżące razem</t>
  </si>
  <si>
    <t>Digitalizacja najcenniejszych dokumentów rodziny Saint Genois d'Anneaucourt wkładem w upamiętnienie dziedzictwa historycznego południowej części województwa śląskiego</t>
  </si>
  <si>
    <t>-</t>
  </si>
  <si>
    <t>Wydatki ogółem</t>
  </si>
  <si>
    <t>Uwaga:</t>
  </si>
  <si>
    <r>
      <t xml:space="preserve"> </t>
    </r>
    <r>
      <rPr>
        <sz val="9"/>
        <rFont val="Times New Roman"/>
        <family val="1"/>
      </rPr>
      <t>- w kolumnie 8 ujęto dla poz. 1) dział / rozdział
                               dla poz. 2) symbol programu / zadania
                               dla poz. 3) pochodzenie środków</t>
    </r>
  </si>
  <si>
    <t xml:space="preserve">   </t>
  </si>
  <si>
    <t>EFS</t>
  </si>
  <si>
    <t>Program aktywnej integracji w Gminie Jaworze</t>
  </si>
  <si>
    <t>Projekt kluczowy: Rozwój Infrastruktury Turystycznej Subregionu Południowego
Zadanie II: Modernizacja Parku Zdrojowego wraz z Amfiteatrem
jako centrum rozwoju turystyki w Gminie Jaworze
Działanie II. Modernizacja Amfiteatru w Jaworzu</t>
  </si>
  <si>
    <t xml:space="preserve">do Uchwały Nr </t>
  </si>
  <si>
    <t>Aktywizacja zawodowa dla początkujących</t>
  </si>
  <si>
    <t xml:space="preserve">Myszką po Jaworzu. Podnoszenie kwalifikacji zawodowych mieszkańców Gminy Jaworze </t>
  </si>
  <si>
    <t>Tradycja kluczem do aktywizacji zawodowej</t>
  </si>
  <si>
    <t xml:space="preserve">Digitalizacja dokumentów rodziny Saint Genois d'Anneaucourt 
- i co dalej? Promocja dziedzictwa kulturowego Gminy Jaworze
</t>
  </si>
  <si>
    <t>Projekt kluczowy: Rozwój Infrastruktury Turystycznej Subregionu Południowego
Zadanie II: Modernizacja Parku Zdrojowego wraz z Amfiteatrem jako centrum rozwoju turystyki w Gminie Jaworze
Działanie I. Modernizacja Parku Zdrojowego w Jaworzu</t>
  </si>
  <si>
    <r>
      <t xml:space="preserve">Projekt kluczowy: Rozwój Infrastruktury Turystycznej Subregionu Południowego
Zadanie II: Modernizacja Parku Zdrojowego wraz z Amfiteatrem jako centrum rozwoju turystyki w Gminie Jaworze
</t>
    </r>
    <r>
      <rPr>
        <i/>
        <sz val="7"/>
        <rFont val="Arial CE"/>
        <family val="2"/>
      </rPr>
      <t>Działanie I. Modernizacja Parku Zdrojowego w Jaworzu</t>
    </r>
  </si>
  <si>
    <t xml:space="preserve">Do Uchwały Nr </t>
  </si>
  <si>
    <t>z dnia 25 czerwca 2009r.</t>
  </si>
  <si>
    <t xml:space="preserve">Załącznik Nr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</si>
</sst>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_-* #,##0.000&quot; zł&quot;_-;\-* #,##0.000&quot; zł&quot;_-;_-* \-??&quot; zł&quot;_-;_-@_-"/>
    <numFmt numFmtId="171" formatCode="_-* #,##0.0000&quot; zł&quot;_-;\-* #,##0.0000&quot; zł&quot;_-;_-* \-??&quot; zł&quot;_-;_-@_-"/>
    <numFmt numFmtId="172" formatCode="_-* #,##0.0&quot; zł&quot;_-;\-* #,##0.0&quot; zł&quot;_-;_-* \-??&quot; zł&quot;_-;_-@_-"/>
    <numFmt numFmtId="173" formatCode="_-* #,##0&quot; zł&quot;_-;\-* #,##0&quot; zł&quot;_-;_-* \-??&quot; zł&quot;_-;_-@_-"/>
  </numFmts>
  <fonts count="52">
    <font>
      <sz val="10"/>
      <name val="Arial CE"/>
      <family val="2"/>
    </font>
    <font>
      <sz val="10"/>
      <name val="Arial"/>
      <family val="0"/>
    </font>
    <font>
      <sz val="6"/>
      <name val="Arial CE"/>
      <family val="2"/>
    </font>
    <font>
      <b/>
      <sz val="16"/>
      <name val="Verdana"/>
      <family val="2"/>
    </font>
    <font>
      <b/>
      <sz val="9"/>
      <name val="Arial"/>
      <family val="2"/>
    </font>
    <font>
      <sz val="7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7"/>
      <name val="Arial CE"/>
      <family val="2"/>
    </font>
    <font>
      <sz val="8"/>
      <color indexed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color indexed="55"/>
      <name val="Arial CE"/>
      <family val="2"/>
    </font>
    <font>
      <sz val="10"/>
      <name val="Times New Roman"/>
      <family val="1"/>
    </font>
    <font>
      <sz val="10"/>
      <name val="Tahoma"/>
      <family val="2"/>
    </font>
    <font>
      <i/>
      <sz val="7"/>
      <name val="Tahoma"/>
      <family val="2"/>
    </font>
    <font>
      <b/>
      <i/>
      <sz val="10"/>
      <name val="Tahoma"/>
      <family val="2"/>
    </font>
    <font>
      <b/>
      <i/>
      <sz val="10"/>
      <name val="Times New Roman"/>
      <family val="1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Times New Roman"/>
      <family val="1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Lucida Sans Unicode"/>
      <family val="2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3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1" fillId="20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7" fillId="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7" fillId="24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right" vertical="center"/>
    </xf>
    <xf numFmtId="4" fontId="7" fillId="25" borderId="14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0" fontId="7" fillId="26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7" fillId="25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8" fillId="26" borderId="17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0" fontId="8" fillId="26" borderId="20" xfId="0" applyFont="1" applyFill="1" applyBorder="1" applyAlignment="1">
      <alignment horizontal="left" vertical="center" wrapText="1"/>
    </xf>
    <xf numFmtId="4" fontId="7" fillId="0" borderId="23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7" fillId="0" borderId="26" xfId="0" applyNumberFormat="1" applyFont="1" applyFill="1" applyBorder="1" applyAlignment="1">
      <alignment horizontal="right" vertical="center"/>
    </xf>
    <xf numFmtId="4" fontId="7" fillId="0" borderId="27" xfId="0" applyNumberFormat="1" applyFont="1" applyFill="1" applyBorder="1" applyAlignment="1">
      <alignment horizontal="right" vertical="center"/>
    </xf>
    <xf numFmtId="0" fontId="11" fillId="0" borderId="28" xfId="0" applyFont="1" applyBorder="1" applyAlignment="1">
      <alignment/>
    </xf>
    <xf numFmtId="0" fontId="8" fillId="26" borderId="29" xfId="0" applyFont="1" applyFill="1" applyBorder="1" applyAlignment="1">
      <alignment horizontal="left" vertical="center" wrapText="1"/>
    </xf>
    <xf numFmtId="4" fontId="7" fillId="25" borderId="30" xfId="0" applyNumberFormat="1" applyFont="1" applyFill="1" applyBorder="1" applyAlignment="1">
      <alignment/>
    </xf>
    <xf numFmtId="4" fontId="8" fillId="25" borderId="29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4" fontId="7" fillId="0" borderId="3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0" xfId="0" applyFont="1" applyFill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3" fontId="20" fillId="26" borderId="14" xfId="0" applyNumberFormat="1" applyFont="1" applyFill="1" applyBorder="1" applyAlignment="1">
      <alignment horizontal="left" vertical="center" wrapText="1"/>
    </xf>
    <xf numFmtId="0" fontId="20" fillId="26" borderId="14" xfId="0" applyFont="1" applyFill="1" applyBorder="1" applyAlignment="1">
      <alignment horizontal="left" vertical="center" wrapText="1"/>
    </xf>
    <xf numFmtId="164" fontId="20" fillId="26" borderId="14" xfId="60" applyFont="1" applyFill="1" applyBorder="1" applyAlignment="1" applyProtection="1">
      <alignment horizontal="right" vertical="center" wrapText="1"/>
      <protection/>
    </xf>
    <xf numFmtId="164" fontId="20" fillId="26" borderId="16" xfId="60" applyFont="1" applyFill="1" applyBorder="1" applyAlignment="1" applyProtection="1">
      <alignment horizontal="right" vertical="center" wrapText="1"/>
      <protection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" fontId="20" fillId="26" borderId="17" xfId="0" applyNumberFormat="1" applyFont="1" applyFill="1" applyBorder="1" applyAlignment="1">
      <alignment horizontal="left" vertical="center" wrapText="1"/>
    </xf>
    <xf numFmtId="0" fontId="20" fillId="26" borderId="17" xfId="0" applyFont="1" applyFill="1" applyBorder="1" applyAlignment="1">
      <alignment horizontal="left" vertical="center" wrapText="1"/>
    </xf>
    <xf numFmtId="164" fontId="20" fillId="26" borderId="17" xfId="60" applyFont="1" applyFill="1" applyBorder="1" applyAlignment="1" applyProtection="1">
      <alignment horizontal="right" vertical="center" wrapText="1"/>
      <protection/>
    </xf>
    <xf numFmtId="164" fontId="20" fillId="26" borderId="19" xfId="60" applyFont="1" applyFill="1" applyBorder="1" applyAlignment="1" applyProtection="1">
      <alignment horizontal="right" vertical="center" wrapText="1"/>
      <protection/>
    </xf>
    <xf numFmtId="164" fontId="20" fillId="26" borderId="11" xfId="60" applyFont="1" applyFill="1" applyBorder="1" applyAlignment="1" applyProtection="1">
      <alignment horizontal="right" vertical="center" wrapText="1"/>
      <protection/>
    </xf>
    <xf numFmtId="164" fontId="20" fillId="26" borderId="13" xfId="60" applyFont="1" applyFill="1" applyBorder="1" applyAlignment="1" applyProtection="1">
      <alignment horizontal="right" vertical="center" wrapText="1"/>
      <protection/>
    </xf>
    <xf numFmtId="3" fontId="15" fillId="0" borderId="20" xfId="0" applyNumberFormat="1" applyFont="1" applyFill="1" applyBorder="1" applyAlignment="1">
      <alignment horizontal="lef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15" fillId="0" borderId="20" xfId="0" applyNumberFormat="1" applyFont="1" applyFill="1" applyBorder="1" applyAlignment="1">
      <alignment horizontal="right" vertical="center" wrapText="1"/>
    </xf>
    <xf numFmtId="164" fontId="15" fillId="27" borderId="14" xfId="60" applyFont="1" applyFill="1" applyBorder="1" applyAlignment="1" applyProtection="1">
      <alignment horizontal="right" vertical="center" wrapText="1"/>
      <protection/>
    </xf>
    <xf numFmtId="3" fontId="15" fillId="0" borderId="17" xfId="0" applyNumberFormat="1" applyFont="1" applyFill="1" applyBorder="1" applyAlignment="1">
      <alignment horizontal="left" vertical="center" wrapText="1"/>
    </xf>
    <xf numFmtId="3" fontId="20" fillId="0" borderId="17" xfId="0" applyNumberFormat="1" applyFont="1" applyFill="1" applyBorder="1" applyAlignment="1">
      <alignment horizontal="right" vertical="center" wrapText="1"/>
    </xf>
    <xf numFmtId="3" fontId="15" fillId="0" borderId="17" xfId="0" applyNumberFormat="1" applyFont="1" applyFill="1" applyBorder="1" applyAlignment="1">
      <alignment horizontal="right" vertical="center" wrapText="1"/>
    </xf>
    <xf numFmtId="164" fontId="15" fillId="27" borderId="17" xfId="60" applyFont="1" applyFill="1" applyBorder="1" applyAlignment="1" applyProtection="1">
      <alignment horizontal="right" vertical="center" wrapText="1"/>
      <protection/>
    </xf>
    <xf numFmtId="164" fontId="15" fillId="27" borderId="11" xfId="60" applyFont="1" applyFill="1" applyBorder="1" applyAlignment="1" applyProtection="1">
      <alignment horizontal="right" vertical="center" wrapText="1"/>
      <protection/>
    </xf>
    <xf numFmtId="164" fontId="15" fillId="27" borderId="20" xfId="60" applyFont="1" applyFill="1" applyBorder="1" applyAlignment="1" applyProtection="1">
      <alignment horizontal="right" vertical="center" wrapText="1"/>
      <protection/>
    </xf>
    <xf numFmtId="0" fontId="20" fillId="26" borderId="17" xfId="0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64" fontId="15" fillId="0" borderId="20" xfId="60" applyFont="1" applyFill="1" applyBorder="1" applyAlignment="1" applyProtection="1">
      <alignment horizontal="right" vertical="center" wrapText="1"/>
      <protection/>
    </xf>
    <xf numFmtId="164" fontId="15" fillId="0" borderId="16" xfId="60" applyFont="1" applyFill="1" applyBorder="1" applyAlignment="1" applyProtection="1">
      <alignment horizontal="right" vertical="center" wrapText="1"/>
      <protection/>
    </xf>
    <xf numFmtId="164" fontId="15" fillId="0" borderId="17" xfId="60" applyFont="1" applyFill="1" applyBorder="1" applyAlignment="1" applyProtection="1">
      <alignment horizontal="right" vertical="center" wrapText="1"/>
      <protection/>
    </xf>
    <xf numFmtId="164" fontId="15" fillId="0" borderId="19" xfId="60" applyFont="1" applyFill="1" applyBorder="1" applyAlignment="1" applyProtection="1">
      <alignment horizontal="right" vertical="center" wrapText="1"/>
      <protection/>
    </xf>
    <xf numFmtId="164" fontId="15" fillId="0" borderId="0" xfId="0" applyNumberFormat="1" applyFont="1" applyFill="1" applyBorder="1" applyAlignment="1">
      <alignment/>
    </xf>
    <xf numFmtId="164" fontId="15" fillId="0" borderId="25" xfId="60" applyFont="1" applyFill="1" applyBorder="1" applyAlignment="1" applyProtection="1">
      <alignment vertical="center"/>
      <protection/>
    </xf>
    <xf numFmtId="164" fontId="15" fillId="0" borderId="27" xfId="60" applyFont="1" applyFill="1" applyBorder="1" applyAlignment="1" applyProtection="1">
      <alignment horizontal="right" vertical="center" wrapText="1"/>
      <protection/>
    </xf>
    <xf numFmtId="164" fontId="15" fillId="0" borderId="20" xfId="60" applyFont="1" applyFill="1" applyBorder="1" applyAlignment="1" applyProtection="1">
      <alignment vertical="center" wrapText="1"/>
      <protection/>
    </xf>
    <xf numFmtId="164" fontId="15" fillId="0" borderId="17" xfId="60" applyFont="1" applyFill="1" applyBorder="1" applyAlignment="1" applyProtection="1">
      <alignment vertical="center" wrapText="1"/>
      <protection/>
    </xf>
    <xf numFmtId="164" fontId="15" fillId="0" borderId="32" xfId="60" applyFont="1" applyFill="1" applyBorder="1" applyAlignment="1" applyProtection="1">
      <alignment horizontal="right" vertical="center" wrapText="1"/>
      <protection/>
    </xf>
    <xf numFmtId="4" fontId="23" fillId="0" borderId="0" xfId="0" applyNumberFormat="1" applyFont="1" applyAlignment="1">
      <alignment/>
    </xf>
    <xf numFmtId="3" fontId="15" fillId="0" borderId="18" xfId="0" applyNumberFormat="1" applyFont="1" applyFill="1" applyBorder="1" applyAlignment="1">
      <alignment horizontal="left" vertical="center" wrapText="1"/>
    </xf>
    <xf numFmtId="0" fontId="20" fillId="26" borderId="18" xfId="0" applyFont="1" applyFill="1" applyBorder="1" applyAlignment="1">
      <alignment horizontal="center" vertical="center" wrapText="1"/>
    </xf>
    <xf numFmtId="164" fontId="15" fillId="0" borderId="14" xfId="60" applyFont="1" applyFill="1" applyBorder="1" applyAlignment="1" applyProtection="1">
      <alignment horizontal="right" vertical="center" wrapText="1"/>
      <protection/>
    </xf>
    <xf numFmtId="164" fontId="20" fillId="26" borderId="33" xfId="60" applyFont="1" applyFill="1" applyBorder="1" applyAlignment="1" applyProtection="1">
      <alignment horizontal="right" vertical="center" wrapText="1"/>
      <protection/>
    </xf>
    <xf numFmtId="3" fontId="15" fillId="0" borderId="14" xfId="0" applyNumberFormat="1" applyFont="1" applyFill="1" applyBorder="1" applyAlignment="1">
      <alignment horizontal="left"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horizontal="right" vertical="center" wrapText="1"/>
    </xf>
    <xf numFmtId="3" fontId="20" fillId="26" borderId="34" xfId="0" applyNumberFormat="1" applyFont="1" applyFill="1" applyBorder="1" applyAlignment="1">
      <alignment horizontal="left" vertical="center" wrapText="1"/>
    </xf>
    <xf numFmtId="0" fontId="20" fillId="26" borderId="34" xfId="0" applyFont="1" applyFill="1" applyBorder="1" applyAlignment="1">
      <alignment horizontal="center" vertical="center" wrapText="1"/>
    </xf>
    <xf numFmtId="0" fontId="20" fillId="26" borderId="35" xfId="0" applyFont="1" applyFill="1" applyBorder="1" applyAlignment="1">
      <alignment horizontal="center" vertical="center" wrapText="1"/>
    </xf>
    <xf numFmtId="164" fontId="20" fillId="26" borderId="36" xfId="60" applyFont="1" applyFill="1" applyBorder="1" applyAlignment="1" applyProtection="1">
      <alignment horizontal="right" vertical="center" wrapText="1"/>
      <protection/>
    </xf>
    <xf numFmtId="164" fontId="20" fillId="26" borderId="37" xfId="60" applyFont="1" applyFill="1" applyBorder="1" applyAlignment="1" applyProtection="1">
      <alignment horizontal="right" vertical="center" wrapText="1"/>
      <protection/>
    </xf>
    <xf numFmtId="164" fontId="20" fillId="26" borderId="38" xfId="60" applyFont="1" applyFill="1" applyBorder="1" applyAlignment="1" applyProtection="1">
      <alignment horizontal="right" vertical="center" wrapText="1"/>
      <protection/>
    </xf>
    <xf numFmtId="164" fontId="20" fillId="26" borderId="39" xfId="0" applyNumberFormat="1" applyFont="1" applyFill="1" applyBorder="1" applyAlignment="1">
      <alignment/>
    </xf>
    <xf numFmtId="164" fontId="20" fillId="26" borderId="39" xfId="60" applyFont="1" applyFill="1" applyBorder="1" applyAlignment="1" applyProtection="1">
      <alignment horizontal="right" vertical="center" wrapText="1"/>
      <protection/>
    </xf>
    <xf numFmtId="164" fontId="20" fillId="26" borderId="40" xfId="60" applyFont="1" applyFill="1" applyBorder="1" applyAlignment="1" applyProtection="1">
      <alignment horizontal="right" vertical="center" wrapText="1"/>
      <protection/>
    </xf>
    <xf numFmtId="164" fontId="15" fillId="0" borderId="41" xfId="60" applyFont="1" applyFill="1" applyBorder="1" applyAlignment="1" applyProtection="1">
      <alignment horizontal="right" vertical="center" wrapText="1"/>
      <protection/>
    </xf>
    <xf numFmtId="164" fontId="15" fillId="0" borderId="42" xfId="60" applyFont="1" applyFill="1" applyBorder="1" applyAlignment="1" applyProtection="1">
      <alignment horizontal="right" vertical="center" wrapText="1"/>
      <protection/>
    </xf>
    <xf numFmtId="164" fontId="15" fillId="0" borderId="33" xfId="60" applyFont="1" applyFill="1" applyBorder="1" applyAlignment="1" applyProtection="1">
      <alignment horizontal="right" vertical="center" wrapText="1"/>
      <protection/>
    </xf>
    <xf numFmtId="3" fontId="15" fillId="0" borderId="26" xfId="0" applyNumberFormat="1" applyFont="1" applyFill="1" applyBorder="1" applyAlignment="1">
      <alignment horizontal="center" vertical="center" wrapText="1"/>
    </xf>
    <xf numFmtId="164" fontId="15" fillId="0" borderId="25" xfId="60" applyFont="1" applyFill="1" applyBorder="1" applyAlignment="1" applyProtection="1">
      <alignment horizontal="right" vertical="center" wrapText="1"/>
      <protection/>
    </xf>
    <xf numFmtId="164" fontId="15" fillId="0" borderId="39" xfId="0" applyNumberFormat="1" applyFont="1" applyFill="1" applyBorder="1" applyAlignment="1">
      <alignment/>
    </xf>
    <xf numFmtId="0" fontId="2" fillId="26" borderId="17" xfId="0" applyFont="1" applyFill="1" applyBorder="1" applyAlignment="1">
      <alignment vertical="center" wrapText="1"/>
    </xf>
    <xf numFmtId="0" fontId="7" fillId="26" borderId="17" xfId="0" applyFont="1" applyFill="1" applyBorder="1" applyAlignment="1">
      <alignment vertical="center" wrapText="1"/>
    </xf>
    <xf numFmtId="0" fontId="7" fillId="26" borderId="25" xfId="0" applyFont="1" applyFill="1" applyBorder="1" applyAlignment="1">
      <alignment vertical="center" wrapText="1"/>
    </xf>
    <xf numFmtId="0" fontId="2" fillId="26" borderId="29" xfId="0" applyFont="1" applyFill="1" applyBorder="1" applyAlignment="1">
      <alignment vertical="center" wrapText="1"/>
    </xf>
    <xf numFmtId="0" fontId="7" fillId="26" borderId="29" xfId="0" applyFont="1" applyFill="1" applyBorder="1" applyAlignment="1">
      <alignment vertical="center" wrapText="1"/>
    </xf>
    <xf numFmtId="4" fontId="7" fillId="0" borderId="43" xfId="0" applyNumberFormat="1" applyFont="1" applyFill="1" applyBorder="1" applyAlignment="1">
      <alignment horizontal="right" vertical="center"/>
    </xf>
    <xf numFmtId="164" fontId="15" fillId="27" borderId="44" xfId="60" applyFont="1" applyFill="1" applyBorder="1" applyAlignment="1" applyProtection="1">
      <alignment horizontal="right" vertical="center" wrapText="1"/>
      <protection/>
    </xf>
    <xf numFmtId="164" fontId="15" fillId="27" borderId="45" xfId="60" applyFont="1" applyFill="1" applyBorder="1" applyAlignment="1" applyProtection="1">
      <alignment horizontal="right" vertical="center" wrapText="1"/>
      <protection/>
    </xf>
    <xf numFmtId="164" fontId="20" fillId="26" borderId="44" xfId="60" applyFont="1" applyFill="1" applyBorder="1" applyAlignment="1" applyProtection="1">
      <alignment horizontal="right" vertical="center" wrapText="1"/>
      <protection/>
    </xf>
    <xf numFmtId="0" fontId="15" fillId="0" borderId="46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4" fontId="23" fillId="0" borderId="0" xfId="0" applyNumberFormat="1" applyFont="1" applyBorder="1" applyAlignment="1">
      <alignment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164" fontId="20" fillId="26" borderId="50" xfId="60" applyFont="1" applyFill="1" applyBorder="1" applyAlignment="1" applyProtection="1">
      <alignment horizontal="right" vertical="center" wrapText="1"/>
      <protection/>
    </xf>
    <xf numFmtId="164" fontId="20" fillId="26" borderId="51" xfId="60" applyFont="1" applyFill="1" applyBorder="1" applyAlignment="1" applyProtection="1">
      <alignment horizontal="right" vertical="center" wrapText="1"/>
      <protection/>
    </xf>
    <xf numFmtId="164" fontId="20" fillId="26" borderId="45" xfId="60" applyFont="1" applyFill="1" applyBorder="1" applyAlignment="1" applyProtection="1">
      <alignment horizontal="right" vertical="center" wrapText="1"/>
      <protection/>
    </xf>
    <xf numFmtId="164" fontId="15" fillId="27" borderId="50" xfId="60" applyFont="1" applyFill="1" applyBorder="1" applyAlignment="1" applyProtection="1">
      <alignment horizontal="right" vertical="center" wrapText="1"/>
      <protection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164" fontId="15" fillId="27" borderId="51" xfId="60" applyFont="1" applyFill="1" applyBorder="1" applyAlignment="1" applyProtection="1">
      <alignment horizontal="right" vertical="center" wrapText="1"/>
      <protection/>
    </xf>
    <xf numFmtId="164" fontId="15" fillId="27" borderId="54" xfId="60" applyFont="1" applyFill="1" applyBorder="1" applyAlignment="1" applyProtection="1">
      <alignment horizontal="right" vertical="center" wrapText="1"/>
      <protection/>
    </xf>
    <xf numFmtId="164" fontId="15" fillId="27" borderId="55" xfId="60" applyFont="1" applyFill="1" applyBorder="1" applyAlignment="1" applyProtection="1">
      <alignment horizontal="right" vertical="center" wrapText="1"/>
      <protection/>
    </xf>
    <xf numFmtId="164" fontId="15" fillId="27" borderId="56" xfId="60" applyFont="1" applyFill="1" applyBorder="1" applyAlignment="1" applyProtection="1">
      <alignment horizontal="right" vertical="center" wrapText="1"/>
      <protection/>
    </xf>
    <xf numFmtId="164" fontId="15" fillId="27" borderId="57" xfId="60" applyFont="1" applyFill="1" applyBorder="1" applyAlignment="1" applyProtection="1">
      <alignment horizontal="right" vertical="center" wrapText="1"/>
      <protection/>
    </xf>
    <xf numFmtId="164" fontId="15" fillId="27" borderId="58" xfId="60" applyFont="1" applyFill="1" applyBorder="1" applyAlignment="1" applyProtection="1">
      <alignment horizontal="right" vertical="center" wrapText="1"/>
      <protection/>
    </xf>
    <xf numFmtId="164" fontId="15" fillId="0" borderId="59" xfId="0" applyNumberFormat="1" applyFont="1" applyFill="1" applyBorder="1" applyAlignment="1">
      <alignment/>
    </xf>
    <xf numFmtId="164" fontId="15" fillId="0" borderId="60" xfId="60" applyFont="1" applyFill="1" applyBorder="1" applyAlignment="1" applyProtection="1">
      <alignment horizontal="right" vertical="center" wrapText="1"/>
      <protection/>
    </xf>
    <xf numFmtId="3" fontId="15" fillId="0" borderId="34" xfId="0" applyNumberFormat="1" applyFont="1" applyFill="1" applyBorder="1" applyAlignment="1">
      <alignment horizontal="left" vertical="center" wrapText="1"/>
    </xf>
    <xf numFmtId="3" fontId="20" fillId="0" borderId="34" xfId="0" applyNumberFormat="1" applyFont="1" applyFill="1" applyBorder="1" applyAlignment="1">
      <alignment horizontal="right" vertical="center" wrapText="1"/>
    </xf>
    <xf numFmtId="3" fontId="15" fillId="0" borderId="34" xfId="0" applyNumberFormat="1" applyFont="1" applyFill="1" applyBorder="1" applyAlignment="1">
      <alignment horizontal="right" vertical="center" wrapText="1"/>
    </xf>
    <xf numFmtId="164" fontId="15" fillId="0" borderId="34" xfId="60" applyFont="1" applyFill="1" applyBorder="1" applyAlignment="1" applyProtection="1">
      <alignment horizontal="right" vertical="center" wrapText="1"/>
      <protection/>
    </xf>
    <xf numFmtId="164" fontId="15" fillId="0" borderId="34" xfId="60" applyFont="1" applyFill="1" applyBorder="1" applyAlignment="1" applyProtection="1">
      <alignment vertical="center" wrapText="1"/>
      <protection/>
    </xf>
    <xf numFmtId="164" fontId="15" fillId="0" borderId="61" xfId="60" applyFont="1" applyFill="1" applyBorder="1" applyAlignment="1" applyProtection="1">
      <alignment horizontal="right" vertical="center" wrapText="1"/>
      <protection/>
    </xf>
    <xf numFmtId="164" fontId="15" fillId="0" borderId="51" xfId="60" applyFont="1" applyFill="1" applyBorder="1" applyAlignment="1" applyProtection="1">
      <alignment horizontal="right" vertical="center" wrapText="1"/>
      <protection/>
    </xf>
    <xf numFmtId="164" fontId="15" fillId="0" borderId="44" xfId="60" applyFont="1" applyFill="1" applyBorder="1" applyAlignment="1" applyProtection="1">
      <alignment horizontal="right" vertical="center" wrapText="1"/>
      <protection/>
    </xf>
    <xf numFmtId="164" fontId="15" fillId="0" borderId="44" xfId="60" applyFont="1" applyFill="1" applyBorder="1" applyAlignment="1" applyProtection="1">
      <alignment vertical="center"/>
      <protection/>
    </xf>
    <xf numFmtId="164" fontId="15" fillId="0" borderId="45" xfId="60" applyFont="1" applyFill="1" applyBorder="1" applyAlignment="1" applyProtection="1">
      <alignment vertical="center"/>
      <protection/>
    </xf>
    <xf numFmtId="3" fontId="15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right" vertical="center"/>
    </xf>
    <xf numFmtId="0" fontId="12" fillId="25" borderId="29" xfId="0" applyFont="1" applyFill="1" applyBorder="1" applyAlignment="1">
      <alignment horizontal="center" vertical="center"/>
    </xf>
    <xf numFmtId="4" fontId="8" fillId="25" borderId="29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7" fillId="0" borderId="64" xfId="0" applyNumberFormat="1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6" fillId="0" borderId="66" xfId="0" applyFont="1" applyBorder="1" applyAlignment="1">
      <alignment horizontal="right" vertical="center"/>
    </xf>
    <xf numFmtId="0" fontId="7" fillId="24" borderId="62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center" vertical="center"/>
    </xf>
    <xf numFmtId="1" fontId="15" fillId="0" borderId="42" xfId="0" applyNumberFormat="1" applyFont="1" applyFill="1" applyBorder="1" applyAlignment="1">
      <alignment horizontal="center" vertical="center" wrapText="1"/>
    </xf>
    <xf numFmtId="3" fontId="26" fillId="0" borderId="42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left" vertical="center" wrapText="1"/>
    </xf>
    <xf numFmtId="1" fontId="15" fillId="0" borderId="47" xfId="0" applyNumberFormat="1" applyFont="1" applyFill="1" applyBorder="1" applyAlignment="1">
      <alignment horizontal="center" vertical="center" wrapText="1"/>
    </xf>
    <xf numFmtId="1" fontId="15" fillId="0" borderId="67" xfId="0" applyNumberFormat="1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3" fontId="15" fillId="0" borderId="44" xfId="0" applyNumberFormat="1" applyFont="1" applyFill="1" applyBorder="1" applyAlignment="1">
      <alignment horizontal="center" vertical="center" wrapText="1"/>
    </xf>
    <xf numFmtId="3" fontId="26" fillId="0" borderId="47" xfId="0" applyNumberFormat="1" applyFont="1" applyFill="1" applyBorder="1" applyAlignment="1">
      <alignment horizontal="center" vertical="center" wrapText="1"/>
    </xf>
    <xf numFmtId="3" fontId="26" fillId="0" borderId="67" xfId="0" applyNumberFormat="1" applyFont="1" applyFill="1" applyBorder="1" applyAlignment="1">
      <alignment horizontal="center" vertical="center" wrapText="1"/>
    </xf>
    <xf numFmtId="1" fontId="15" fillId="0" borderId="69" xfId="0" applyNumberFormat="1" applyFont="1" applyFill="1" applyBorder="1" applyAlignment="1">
      <alignment horizontal="center" vertical="center" wrapText="1"/>
    </xf>
    <xf numFmtId="1" fontId="15" fillId="0" borderId="64" xfId="0" applyNumberFormat="1" applyFont="1" applyFill="1" applyBorder="1" applyAlignment="1">
      <alignment horizontal="center" vertical="center" wrapText="1"/>
    </xf>
    <xf numFmtId="3" fontId="26" fillId="0" borderId="69" xfId="0" applyNumberFormat="1" applyFont="1" applyFill="1" applyBorder="1" applyAlignment="1">
      <alignment horizontal="center" vertical="center" wrapText="1"/>
    </xf>
    <xf numFmtId="3" fontId="26" fillId="0" borderId="64" xfId="0" applyNumberFormat="1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left" vertical="center" wrapText="1"/>
    </xf>
    <xf numFmtId="0" fontId="22" fillId="0" borderId="64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26" borderId="65" xfId="0" applyFont="1" applyFill="1" applyBorder="1" applyAlignment="1">
      <alignment horizontal="left" vertical="center" wrapText="1"/>
    </xf>
    <xf numFmtId="0" fontId="20" fillId="26" borderId="62" xfId="0" applyFont="1" applyFill="1" applyBorder="1" applyAlignment="1">
      <alignment horizontal="left" vertical="center" wrapText="1"/>
    </xf>
    <xf numFmtId="3" fontId="20" fillId="26" borderId="14" xfId="0" applyNumberFormat="1" applyFont="1" applyFill="1" applyBorder="1" applyAlignment="1">
      <alignment horizontal="left" vertical="center" wrapText="1"/>
    </xf>
    <xf numFmtId="3" fontId="20" fillId="26" borderId="17" xfId="0" applyNumberFormat="1" applyFont="1" applyFill="1" applyBorder="1" applyAlignment="1">
      <alignment horizontal="left" vertical="center" wrapText="1"/>
    </xf>
    <xf numFmtId="3" fontId="20" fillId="26" borderId="11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0" fontId="20" fillId="26" borderId="71" xfId="0" applyFont="1" applyFill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 wrapText="1"/>
    </xf>
    <xf numFmtId="0" fontId="20" fillId="26" borderId="46" xfId="0" applyFont="1" applyFill="1" applyBorder="1" applyAlignment="1">
      <alignment horizontal="center" vertical="center" wrapText="1"/>
    </xf>
    <xf numFmtId="0" fontId="20" fillId="26" borderId="72" xfId="0" applyFont="1" applyFill="1" applyBorder="1" applyAlignment="1">
      <alignment horizontal="left" vertical="center" wrapText="1"/>
    </xf>
    <xf numFmtId="0" fontId="20" fillId="26" borderId="31" xfId="0" applyFont="1" applyFill="1" applyBorder="1" applyAlignment="1">
      <alignment horizontal="left" vertical="center" wrapText="1"/>
    </xf>
    <xf numFmtId="0" fontId="20" fillId="26" borderId="67" xfId="0" applyFont="1" applyFill="1" applyBorder="1" applyAlignment="1">
      <alignment horizontal="left" vertical="center" wrapText="1"/>
    </xf>
    <xf numFmtId="3" fontId="20" fillId="26" borderId="44" xfId="0" applyNumberFormat="1" applyFont="1" applyFill="1" applyBorder="1" applyAlignment="1">
      <alignment horizontal="center" vertical="center" wrapText="1"/>
    </xf>
    <xf numFmtId="3" fontId="20" fillId="26" borderId="73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 horizontal="left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3" fontId="26" fillId="0" borderId="3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0" fillId="26" borderId="74" xfId="0" applyFont="1" applyFill="1" applyBorder="1" applyAlignment="1">
      <alignment horizontal="center" vertical="center" wrapText="1"/>
    </xf>
    <xf numFmtId="0" fontId="20" fillId="26" borderId="64" xfId="0" applyFont="1" applyFill="1" applyBorder="1" applyAlignment="1">
      <alignment horizontal="left" vertical="center" wrapText="1"/>
    </xf>
    <xf numFmtId="0" fontId="21" fillId="24" borderId="75" xfId="0" applyFont="1" applyFill="1" applyBorder="1" applyAlignment="1">
      <alignment horizontal="center" vertical="center" wrapText="1"/>
    </xf>
    <xf numFmtId="0" fontId="21" fillId="24" borderId="61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7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24" borderId="71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51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1">
      <pane xSplit="2" ySplit="4" topLeftCell="C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22" sqref="N22"/>
    </sheetView>
  </sheetViews>
  <sheetFormatPr defaultColWidth="9.00390625" defaultRowHeight="12.75"/>
  <cols>
    <col min="1" max="1" width="4.25390625" style="0" customWidth="1"/>
    <col min="2" max="2" width="37.125" style="1" customWidth="1"/>
    <col min="3" max="3" width="19.375" style="0" customWidth="1"/>
    <col min="4" max="4" width="10.25390625" style="0" customWidth="1"/>
    <col min="5" max="5" width="5.875" style="0" customWidth="1"/>
    <col min="6" max="6" width="6.875" style="0" customWidth="1"/>
    <col min="7" max="7" width="6.75390625" style="0" customWidth="1"/>
    <col min="8" max="8" width="12.375" style="0" customWidth="1"/>
    <col min="9" max="9" width="12.75390625" style="0" customWidth="1"/>
    <col min="10" max="10" width="15.25390625" style="2" customWidth="1"/>
    <col min="11" max="11" width="0" style="0" hidden="1" customWidth="1"/>
    <col min="12" max="12" width="12.875" style="3" customWidth="1"/>
    <col min="13" max="13" width="13.375" style="0" customWidth="1"/>
    <col min="14" max="15" width="13.00390625" style="0" customWidth="1"/>
    <col min="16" max="17" width="12.75390625" style="0" customWidth="1"/>
    <col min="18" max="18" width="11.75390625" style="0" customWidth="1"/>
    <col min="19" max="19" width="10.75390625" style="0" bestFit="1" customWidth="1"/>
    <col min="20" max="20" width="12.625" style="0" customWidth="1"/>
    <col min="22" max="22" width="11.875" style="0" customWidth="1"/>
  </cols>
  <sheetData>
    <row r="1" spans="1:18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0</v>
      </c>
      <c r="P1" s="4"/>
      <c r="Q1" s="6"/>
      <c r="R1" s="6"/>
    </row>
    <row r="2" spans="1:18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86</v>
      </c>
      <c r="P2" s="4"/>
      <c r="Q2" s="6"/>
      <c r="R2" s="6"/>
    </row>
    <row r="3" spans="1:18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</v>
      </c>
      <c r="P3" s="4"/>
      <c r="Q3" s="6"/>
      <c r="R3" s="6"/>
    </row>
    <row r="4" spans="1:18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87</v>
      </c>
      <c r="P4" s="4"/>
      <c r="Q4" s="6"/>
      <c r="R4" s="6"/>
    </row>
    <row r="5" spans="1:18" ht="24.75" customHeight="1">
      <c r="A5" s="188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189"/>
    </row>
    <row r="6" spans="1:18" ht="12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89"/>
      <c r="R6" s="189"/>
    </row>
    <row r="7" spans="1:17" ht="23.25" customHeight="1">
      <c r="A7" s="191" t="s">
        <v>4</v>
      </c>
      <c r="B7" s="192" t="s">
        <v>5</v>
      </c>
      <c r="C7" s="182" t="s">
        <v>6</v>
      </c>
      <c r="D7" s="182" t="s">
        <v>7</v>
      </c>
      <c r="E7" s="193" t="s">
        <v>8</v>
      </c>
      <c r="F7" s="193"/>
      <c r="G7" s="193"/>
      <c r="H7" s="182" t="s">
        <v>9</v>
      </c>
      <c r="I7" s="182" t="s">
        <v>10</v>
      </c>
      <c r="J7" s="182" t="s">
        <v>11</v>
      </c>
      <c r="K7" s="183" t="s">
        <v>12</v>
      </c>
      <c r="L7" s="183"/>
      <c r="M7" s="183"/>
      <c r="N7" s="183"/>
      <c r="O7" s="183"/>
      <c r="P7" s="183"/>
      <c r="Q7" s="7"/>
    </row>
    <row r="8" spans="1:17" ht="23.25" customHeight="1" thickBot="1">
      <c r="A8" s="191"/>
      <c r="B8" s="192"/>
      <c r="C8" s="182"/>
      <c r="D8" s="182"/>
      <c r="E8" s="8" t="s">
        <v>13</v>
      </c>
      <c r="F8" s="8" t="s">
        <v>14</v>
      </c>
      <c r="G8" s="8" t="s">
        <v>15</v>
      </c>
      <c r="H8" s="182"/>
      <c r="I8" s="182"/>
      <c r="J8" s="182"/>
      <c r="K8" s="8">
        <v>2007</v>
      </c>
      <c r="L8" s="9" t="s">
        <v>16</v>
      </c>
      <c r="M8" s="8">
        <v>2009</v>
      </c>
      <c r="N8" s="8">
        <v>2010</v>
      </c>
      <c r="O8" s="10">
        <v>2011</v>
      </c>
      <c r="P8" s="11" t="s">
        <v>17</v>
      </c>
      <c r="Q8" s="7"/>
    </row>
    <row r="9" spans="1:22" ht="12.75" customHeight="1" thickBot="1">
      <c r="A9" s="184">
        <v>1</v>
      </c>
      <c r="B9" s="185" t="s">
        <v>18</v>
      </c>
      <c r="C9" s="186" t="s">
        <v>19</v>
      </c>
      <c r="D9" s="187" t="s">
        <v>20</v>
      </c>
      <c r="E9" s="187">
        <v>600</v>
      </c>
      <c r="F9" s="187">
        <v>60016</v>
      </c>
      <c r="G9" s="187">
        <v>6050</v>
      </c>
      <c r="H9" s="181">
        <f>L9</f>
        <v>5254053.140000001</v>
      </c>
      <c r="I9" s="181">
        <f>H9</f>
        <v>5254053.140000001</v>
      </c>
      <c r="J9" s="12" t="s">
        <v>21</v>
      </c>
      <c r="K9" s="13">
        <v>0</v>
      </c>
      <c r="L9" s="14">
        <f aca="true" t="shared" si="0" ref="L9:L16">M9+N9+O9+P9</f>
        <v>5254053.140000001</v>
      </c>
      <c r="M9" s="13">
        <v>3829360.24</v>
      </c>
      <c r="N9" s="13">
        <v>1424692.9</v>
      </c>
      <c r="O9" s="15">
        <v>0</v>
      </c>
      <c r="P9" s="16">
        <v>0</v>
      </c>
      <c r="Q9" s="17"/>
      <c r="R9" s="250"/>
      <c r="S9" s="251"/>
      <c r="T9" s="252"/>
      <c r="U9" s="252"/>
      <c r="V9" s="252"/>
    </row>
    <row r="10" spans="1:22" ht="21" customHeight="1" thickBot="1">
      <c r="A10" s="184"/>
      <c r="B10" s="185"/>
      <c r="C10" s="186"/>
      <c r="D10" s="187"/>
      <c r="E10" s="187"/>
      <c r="F10" s="187"/>
      <c r="G10" s="187"/>
      <c r="H10" s="181"/>
      <c r="I10" s="181"/>
      <c r="J10" s="125" t="s">
        <v>22</v>
      </c>
      <c r="K10" s="18">
        <v>0</v>
      </c>
      <c r="L10" s="14">
        <f t="shared" si="0"/>
        <v>4206882.165</v>
      </c>
      <c r="M10" s="18">
        <f>M9-M11</f>
        <v>2995893.2</v>
      </c>
      <c r="N10" s="18">
        <f>N9*0.85</f>
        <v>1210988.9649999999</v>
      </c>
      <c r="O10" s="19">
        <v>0</v>
      </c>
      <c r="P10" s="20">
        <v>0</v>
      </c>
      <c r="Q10" s="17"/>
      <c r="R10" s="250"/>
      <c r="S10" s="251"/>
      <c r="T10" s="252"/>
      <c r="U10" s="252"/>
      <c r="V10" s="252"/>
    </row>
    <row r="11" spans="1:22" ht="13.5" thickBot="1">
      <c r="A11" s="184"/>
      <c r="B11" s="185"/>
      <c r="C11" s="186"/>
      <c r="D11" s="187"/>
      <c r="E11" s="187"/>
      <c r="F11" s="187"/>
      <c r="G11" s="187"/>
      <c r="H11" s="181"/>
      <c r="I11" s="181"/>
      <c r="J11" s="126" t="s">
        <v>23</v>
      </c>
      <c r="K11" s="18">
        <v>0</v>
      </c>
      <c r="L11" s="14">
        <f t="shared" si="0"/>
        <v>1047170.97</v>
      </c>
      <c r="M11" s="18">
        <v>833467.04</v>
      </c>
      <c r="N11" s="18">
        <v>213703.93</v>
      </c>
      <c r="O11" s="19">
        <v>0</v>
      </c>
      <c r="P11" s="20">
        <v>0</v>
      </c>
      <c r="Q11" s="17"/>
      <c r="R11" s="250"/>
      <c r="S11" s="251"/>
      <c r="T11" s="252"/>
      <c r="U11" s="252"/>
      <c r="V11" s="252"/>
    </row>
    <row r="12" spans="1:22" ht="26.25" customHeight="1" thickBot="1">
      <c r="A12" s="184"/>
      <c r="B12" s="185"/>
      <c r="C12" s="186"/>
      <c r="D12" s="187"/>
      <c r="E12" s="187"/>
      <c r="F12" s="187"/>
      <c r="G12" s="187"/>
      <c r="H12" s="181"/>
      <c r="I12" s="181"/>
      <c r="J12" s="21" t="s">
        <v>24</v>
      </c>
      <c r="K12" s="22">
        <v>0</v>
      </c>
      <c r="L12" s="23">
        <f t="shared" si="0"/>
        <v>0</v>
      </c>
      <c r="M12" s="22">
        <v>0</v>
      </c>
      <c r="N12" s="22">
        <v>0</v>
      </c>
      <c r="O12" s="24">
        <v>0</v>
      </c>
      <c r="P12" s="25">
        <v>0</v>
      </c>
      <c r="R12" s="250"/>
      <c r="S12" s="252"/>
      <c r="T12" s="252"/>
      <c r="U12" s="252"/>
      <c r="V12" s="252"/>
    </row>
    <row r="13" spans="1:22" ht="12.75" customHeight="1" thickBot="1">
      <c r="A13" s="171">
        <v>2</v>
      </c>
      <c r="B13" s="179" t="s">
        <v>85</v>
      </c>
      <c r="C13" s="180" t="s">
        <v>19</v>
      </c>
      <c r="D13" s="177" t="s">
        <v>25</v>
      </c>
      <c r="E13" s="177">
        <v>900</v>
      </c>
      <c r="F13" s="177">
        <v>90004</v>
      </c>
      <c r="G13" s="177">
        <v>6050</v>
      </c>
      <c r="H13" s="175">
        <f>I13</f>
        <v>1856214.3299999998</v>
      </c>
      <c r="I13" s="175">
        <f>L13</f>
        <v>1856214.3299999998</v>
      </c>
      <c r="J13" s="26" t="s">
        <v>21</v>
      </c>
      <c r="K13" s="18">
        <v>0</v>
      </c>
      <c r="L13" s="14">
        <f>SUM(M13:O13)</f>
        <v>1856214.3299999998</v>
      </c>
      <c r="M13" s="18">
        <v>325222.61</v>
      </c>
      <c r="N13" s="18">
        <f>803200+25000</f>
        <v>828200</v>
      </c>
      <c r="O13" s="19">
        <f>667991.72+34800</f>
        <v>702791.72</v>
      </c>
      <c r="P13" s="20">
        <v>0</v>
      </c>
      <c r="Q13" s="17"/>
      <c r="R13" s="250"/>
      <c r="S13" s="253"/>
      <c r="T13" s="251"/>
      <c r="U13" s="252"/>
      <c r="V13" s="251"/>
    </row>
    <row r="14" spans="1:22" ht="17.25" thickBot="1">
      <c r="A14" s="171"/>
      <c r="B14" s="179"/>
      <c r="C14" s="180"/>
      <c r="D14" s="177"/>
      <c r="E14" s="177"/>
      <c r="F14" s="177"/>
      <c r="G14" s="177"/>
      <c r="H14" s="175"/>
      <c r="I14" s="175"/>
      <c r="J14" s="125" t="s">
        <v>22</v>
      </c>
      <c r="K14" s="18">
        <v>0</v>
      </c>
      <c r="L14" s="14">
        <f>SUM(M14:O14)</f>
        <v>1551893.342</v>
      </c>
      <c r="M14" s="18">
        <v>250550.38</v>
      </c>
      <c r="N14" s="18">
        <f>N13*0.85</f>
        <v>703970</v>
      </c>
      <c r="O14" s="18">
        <f>O13*0.85</f>
        <v>597372.9619999999</v>
      </c>
      <c r="P14" s="20">
        <v>0</v>
      </c>
      <c r="Q14" s="17"/>
      <c r="R14" s="250"/>
      <c r="S14" s="253"/>
      <c r="T14" s="251"/>
      <c r="U14" s="252"/>
      <c r="V14" s="251"/>
    </row>
    <row r="15" spans="1:22" ht="13.5" thickBot="1">
      <c r="A15" s="171"/>
      <c r="B15" s="179"/>
      <c r="C15" s="180"/>
      <c r="D15" s="177"/>
      <c r="E15" s="177"/>
      <c r="F15" s="177"/>
      <c r="G15" s="177"/>
      <c r="H15" s="175"/>
      <c r="I15" s="175"/>
      <c r="J15" s="126" t="s">
        <v>23</v>
      </c>
      <c r="K15" s="18">
        <v>0</v>
      </c>
      <c r="L15" s="14">
        <f>SUM(M15:O15)</f>
        <v>304320.988</v>
      </c>
      <c r="M15" s="18">
        <f>M13-M14</f>
        <v>74672.22999999998</v>
      </c>
      <c r="N15" s="18">
        <f>N13-N14</f>
        <v>124230</v>
      </c>
      <c r="O15" s="18">
        <f>O13-O14</f>
        <v>105418.75800000003</v>
      </c>
      <c r="P15" s="20">
        <v>0</v>
      </c>
      <c r="Q15" s="17"/>
      <c r="R15" s="250"/>
      <c r="S15" s="253"/>
      <c r="T15" s="251"/>
      <c r="U15" s="252"/>
      <c r="V15" s="251"/>
    </row>
    <row r="16" spans="1:22" ht="27.75" customHeight="1" thickBot="1">
      <c r="A16" s="171"/>
      <c r="B16" s="179"/>
      <c r="C16" s="180"/>
      <c r="D16" s="177"/>
      <c r="E16" s="177"/>
      <c r="F16" s="177"/>
      <c r="G16" s="177"/>
      <c r="H16" s="175"/>
      <c r="I16" s="175"/>
      <c r="J16" s="21" t="s">
        <v>24</v>
      </c>
      <c r="K16" s="22">
        <v>0</v>
      </c>
      <c r="L16" s="23">
        <f t="shared" si="0"/>
        <v>0</v>
      </c>
      <c r="M16" s="22">
        <v>0</v>
      </c>
      <c r="N16" s="22">
        <v>0</v>
      </c>
      <c r="O16" s="24">
        <v>0</v>
      </c>
      <c r="P16" s="25">
        <v>0</v>
      </c>
      <c r="Q16" s="17"/>
      <c r="R16" s="250"/>
      <c r="S16" s="253"/>
      <c r="T16" s="251"/>
      <c r="U16" s="252"/>
      <c r="V16" s="251"/>
    </row>
    <row r="17" spans="1:22" ht="12.75" customHeight="1" thickBot="1">
      <c r="A17" s="171"/>
      <c r="B17" s="179" t="s">
        <v>26</v>
      </c>
      <c r="C17" s="180" t="s">
        <v>19</v>
      </c>
      <c r="D17" s="177" t="s">
        <v>27</v>
      </c>
      <c r="E17" s="177">
        <v>921</v>
      </c>
      <c r="F17" s="177">
        <v>92195</v>
      </c>
      <c r="G17" s="177">
        <v>6050</v>
      </c>
      <c r="H17" s="176">
        <f>I17</f>
        <v>1690728.8900000001</v>
      </c>
      <c r="I17" s="175">
        <f>L17</f>
        <v>1690728.8900000001</v>
      </c>
      <c r="J17" s="26" t="s">
        <v>21</v>
      </c>
      <c r="K17" s="18">
        <v>0</v>
      </c>
      <c r="L17" s="14">
        <f>SUM(M17:N17)</f>
        <v>1690728.8900000001</v>
      </c>
      <c r="M17" s="18">
        <f>503442.03+27450</f>
        <v>530892.03</v>
      </c>
      <c r="N17" s="18">
        <f>1134836.86+25000</f>
        <v>1159836.86</v>
      </c>
      <c r="O17" s="27">
        <v>0</v>
      </c>
      <c r="P17" s="28">
        <v>0</v>
      </c>
      <c r="Q17" s="17"/>
      <c r="R17" s="250"/>
      <c r="S17" s="253"/>
      <c r="T17" s="251"/>
      <c r="U17" s="252"/>
      <c r="V17" s="251"/>
    </row>
    <row r="18" spans="1:22" ht="17.25" thickBot="1">
      <c r="A18" s="171"/>
      <c r="B18" s="179"/>
      <c r="C18" s="180"/>
      <c r="D18" s="177"/>
      <c r="E18" s="177"/>
      <c r="F18" s="177"/>
      <c r="G18" s="177"/>
      <c r="H18" s="176"/>
      <c r="I18" s="176"/>
      <c r="J18" s="125" t="s">
        <v>22</v>
      </c>
      <c r="K18" s="18">
        <v>0</v>
      </c>
      <c r="L18" s="14">
        <f>SUM(M18:O18)</f>
        <v>1307119.551</v>
      </c>
      <c r="M18" s="18">
        <f>M17-M19</f>
        <v>321258.23000000004</v>
      </c>
      <c r="N18" s="18">
        <f>N17*0.85-0.01</f>
        <v>985861.321</v>
      </c>
      <c r="O18" s="18">
        <v>0</v>
      </c>
      <c r="P18" s="29">
        <v>0</v>
      </c>
      <c r="Q18" s="17"/>
      <c r="R18" s="250"/>
      <c r="S18" s="253"/>
      <c r="T18" s="251"/>
      <c r="U18" s="252"/>
      <c r="V18" s="251"/>
    </row>
    <row r="19" spans="1:22" ht="13.5" thickBot="1">
      <c r="A19" s="171"/>
      <c r="B19" s="179"/>
      <c r="C19" s="180"/>
      <c r="D19" s="177"/>
      <c r="E19" s="177"/>
      <c r="F19" s="177"/>
      <c r="G19" s="177"/>
      <c r="H19" s="176"/>
      <c r="I19" s="176"/>
      <c r="J19" s="126" t="s">
        <v>23</v>
      </c>
      <c r="K19" s="18">
        <v>0</v>
      </c>
      <c r="L19" s="14">
        <f>SUM(M19:O19)</f>
        <v>383609.3390000001</v>
      </c>
      <c r="M19" s="18">
        <v>209633.8</v>
      </c>
      <c r="N19" s="18">
        <f>N17-N18</f>
        <v>173975.5390000001</v>
      </c>
      <c r="O19" s="18">
        <v>0</v>
      </c>
      <c r="P19" s="29">
        <f>P17-P18</f>
        <v>0</v>
      </c>
      <c r="Q19" s="17"/>
      <c r="R19" s="250"/>
      <c r="S19" s="253"/>
      <c r="T19" s="251"/>
      <c r="U19" s="252"/>
      <c r="V19" s="252"/>
    </row>
    <row r="20" spans="1:22" ht="17.25" customHeight="1" thickBot="1">
      <c r="A20" s="171"/>
      <c r="B20" s="179"/>
      <c r="C20" s="180"/>
      <c r="D20" s="177"/>
      <c r="E20" s="177"/>
      <c r="F20" s="177"/>
      <c r="G20" s="177"/>
      <c r="H20" s="176"/>
      <c r="I20" s="176"/>
      <c r="J20" s="21" t="s">
        <v>24</v>
      </c>
      <c r="K20" s="22">
        <v>0</v>
      </c>
      <c r="L20" s="23">
        <f>M20+N20+O20+P20</f>
        <v>0</v>
      </c>
      <c r="M20" s="22">
        <v>0</v>
      </c>
      <c r="N20" s="22">
        <v>0</v>
      </c>
      <c r="O20" s="24">
        <v>0</v>
      </c>
      <c r="P20" s="25">
        <v>0</v>
      </c>
      <c r="Q20" s="17"/>
      <c r="R20" s="250"/>
      <c r="S20" s="253"/>
      <c r="T20" s="251"/>
      <c r="U20" s="252"/>
      <c r="V20" s="252"/>
    </row>
    <row r="21" spans="1:22" ht="12.75" customHeight="1" thickBot="1">
      <c r="A21" s="178">
        <v>3</v>
      </c>
      <c r="B21" s="179" t="s">
        <v>28</v>
      </c>
      <c r="C21" s="180" t="s">
        <v>19</v>
      </c>
      <c r="D21" s="177" t="s">
        <v>29</v>
      </c>
      <c r="E21" s="177">
        <v>600</v>
      </c>
      <c r="F21" s="177">
        <v>60016</v>
      </c>
      <c r="G21" s="177">
        <v>6050</v>
      </c>
      <c r="H21" s="176">
        <f>I21</f>
        <v>817400</v>
      </c>
      <c r="I21" s="175">
        <f>L21</f>
        <v>817400</v>
      </c>
      <c r="J21" s="26" t="s">
        <v>21</v>
      </c>
      <c r="K21" s="18">
        <v>0</v>
      </c>
      <c r="L21" s="14">
        <f aca="true" t="shared" si="1" ref="L21:L48">M21+N21+O21+P21</f>
        <v>817400</v>
      </c>
      <c r="M21" s="18">
        <v>817400</v>
      </c>
      <c r="N21" s="18">
        <v>0</v>
      </c>
      <c r="O21" s="19">
        <v>0</v>
      </c>
      <c r="P21" s="20">
        <v>0</v>
      </c>
      <c r="Q21" s="17"/>
      <c r="R21" s="250"/>
      <c r="S21" s="253"/>
      <c r="T21" s="252"/>
      <c r="U21" s="252"/>
      <c r="V21" s="252"/>
    </row>
    <row r="22" spans="1:22" ht="17.25" thickBot="1">
      <c r="A22" s="178"/>
      <c r="B22" s="179"/>
      <c r="C22" s="180"/>
      <c r="D22" s="177"/>
      <c r="E22" s="177"/>
      <c r="F22" s="177"/>
      <c r="G22" s="177"/>
      <c r="H22" s="176"/>
      <c r="I22" s="176"/>
      <c r="J22" s="125" t="s">
        <v>22</v>
      </c>
      <c r="K22" s="18">
        <v>0</v>
      </c>
      <c r="L22" s="14">
        <f t="shared" si="1"/>
        <v>599971.6</v>
      </c>
      <c r="M22" s="18">
        <f>600000-28.4</f>
        <v>599971.6</v>
      </c>
      <c r="N22" s="18">
        <v>0</v>
      </c>
      <c r="O22" s="19">
        <v>0</v>
      </c>
      <c r="P22" s="20">
        <v>0</v>
      </c>
      <c r="Q22" s="130"/>
      <c r="R22" s="251"/>
      <c r="S22" s="251"/>
      <c r="T22" s="252"/>
      <c r="U22" s="252"/>
      <c r="V22" s="252"/>
    </row>
    <row r="23" spans="1:22" ht="13.5" thickBot="1">
      <c r="A23" s="178"/>
      <c r="B23" s="179"/>
      <c r="C23" s="180"/>
      <c r="D23" s="177"/>
      <c r="E23" s="177"/>
      <c r="F23" s="177"/>
      <c r="G23" s="177"/>
      <c r="H23" s="176"/>
      <c r="I23" s="176"/>
      <c r="J23" s="126" t="s">
        <v>23</v>
      </c>
      <c r="K23" s="18">
        <v>0</v>
      </c>
      <c r="L23" s="14">
        <f t="shared" si="1"/>
        <v>217428.40000000002</v>
      </c>
      <c r="M23" s="18">
        <f>M21-M22</f>
        <v>217428.40000000002</v>
      </c>
      <c r="N23" s="18">
        <v>0</v>
      </c>
      <c r="O23" s="19">
        <v>0</v>
      </c>
      <c r="P23" s="20">
        <v>0</v>
      </c>
      <c r="Q23" s="17"/>
      <c r="R23" s="251"/>
      <c r="S23" s="251"/>
      <c r="T23" s="252"/>
      <c r="U23" s="252"/>
      <c r="V23" s="252"/>
    </row>
    <row r="24" spans="1:22" ht="13.5" thickBot="1">
      <c r="A24" s="178"/>
      <c r="B24" s="179"/>
      <c r="C24" s="180"/>
      <c r="D24" s="177"/>
      <c r="E24" s="177"/>
      <c r="F24" s="177"/>
      <c r="G24" s="177"/>
      <c r="H24" s="176"/>
      <c r="I24" s="176"/>
      <c r="J24" s="21" t="s">
        <v>24</v>
      </c>
      <c r="K24" s="22">
        <v>0</v>
      </c>
      <c r="L24" s="23">
        <f t="shared" si="1"/>
        <v>0</v>
      </c>
      <c r="M24" s="22">
        <v>0</v>
      </c>
      <c r="N24" s="22">
        <v>0</v>
      </c>
      <c r="O24" s="24">
        <v>0</v>
      </c>
      <c r="P24" s="25">
        <v>0</v>
      </c>
      <c r="R24" s="252"/>
      <c r="S24" s="251"/>
      <c r="T24" s="252"/>
      <c r="U24" s="252"/>
      <c r="V24" s="252"/>
    </row>
    <row r="25" spans="1:22" ht="12.75" customHeight="1" thickBot="1">
      <c r="A25" s="178">
        <v>4</v>
      </c>
      <c r="B25" s="179" t="s">
        <v>30</v>
      </c>
      <c r="C25" s="180" t="s">
        <v>19</v>
      </c>
      <c r="D25" s="177" t="s">
        <v>31</v>
      </c>
      <c r="E25" s="177">
        <v>801</v>
      </c>
      <c r="F25" s="177">
        <v>80110</v>
      </c>
      <c r="G25" s="177">
        <v>6050</v>
      </c>
      <c r="H25" s="176">
        <v>5000000</v>
      </c>
      <c r="I25" s="175">
        <v>5000000</v>
      </c>
      <c r="J25" s="26" t="s">
        <v>21</v>
      </c>
      <c r="K25" s="18">
        <v>500000</v>
      </c>
      <c r="L25" s="14">
        <f t="shared" si="1"/>
        <v>5000000</v>
      </c>
      <c r="M25" s="18">
        <f>SUM(M26:M28)</f>
        <v>172500</v>
      </c>
      <c r="N25" s="18">
        <v>1850000</v>
      </c>
      <c r="O25" s="19">
        <v>2977500</v>
      </c>
      <c r="P25" s="31">
        <v>0</v>
      </c>
      <c r="Q25" s="17"/>
      <c r="R25" s="252"/>
      <c r="S25" s="252"/>
      <c r="T25" s="252"/>
      <c r="U25" s="252"/>
      <c r="V25" s="252"/>
    </row>
    <row r="26" spans="1:22" ht="17.25" thickBot="1">
      <c r="A26" s="178"/>
      <c r="B26" s="179"/>
      <c r="C26" s="180"/>
      <c r="D26" s="177"/>
      <c r="E26" s="177"/>
      <c r="F26" s="177"/>
      <c r="G26" s="177"/>
      <c r="H26" s="176"/>
      <c r="I26" s="176"/>
      <c r="J26" s="125" t="s">
        <v>22</v>
      </c>
      <c r="K26" s="18">
        <v>0</v>
      </c>
      <c r="L26" s="14">
        <f t="shared" si="1"/>
        <v>4103375</v>
      </c>
      <c r="M26" s="30">
        <v>0</v>
      </c>
      <c r="N26" s="30">
        <f>N25*0.85</f>
        <v>1572500</v>
      </c>
      <c r="O26" s="30">
        <f>O25*0.85</f>
        <v>2530875</v>
      </c>
      <c r="P26" s="31">
        <v>0</v>
      </c>
      <c r="Q26" s="17"/>
      <c r="R26" s="251"/>
      <c r="S26" s="251"/>
      <c r="T26" s="252"/>
      <c r="U26" s="252"/>
      <c r="V26" s="252"/>
    </row>
    <row r="27" spans="1:22" ht="13.5" thickBot="1">
      <c r="A27" s="178"/>
      <c r="B27" s="179"/>
      <c r="C27" s="180"/>
      <c r="D27" s="177"/>
      <c r="E27" s="177"/>
      <c r="F27" s="177"/>
      <c r="G27" s="177"/>
      <c r="H27" s="176"/>
      <c r="I27" s="176"/>
      <c r="J27" s="126" t="s">
        <v>23</v>
      </c>
      <c r="K27" s="18">
        <v>500000</v>
      </c>
      <c r="L27" s="14">
        <f t="shared" si="1"/>
        <v>896625</v>
      </c>
      <c r="M27" s="30">
        <v>172500</v>
      </c>
      <c r="N27" s="30">
        <f>N25-N26</f>
        <v>277500</v>
      </c>
      <c r="O27" s="30">
        <f>O25-O26</f>
        <v>446625</v>
      </c>
      <c r="P27" s="31">
        <v>0</v>
      </c>
      <c r="Q27" s="17"/>
      <c r="R27" s="251"/>
      <c r="S27" s="251"/>
      <c r="T27" s="252"/>
      <c r="U27" s="252"/>
      <c r="V27" s="252"/>
    </row>
    <row r="28" spans="1:22" ht="13.5" thickBot="1">
      <c r="A28" s="178"/>
      <c r="B28" s="179"/>
      <c r="C28" s="180"/>
      <c r="D28" s="177"/>
      <c r="E28" s="177"/>
      <c r="F28" s="177"/>
      <c r="G28" s="177"/>
      <c r="H28" s="176"/>
      <c r="I28" s="176"/>
      <c r="J28" s="21" t="s">
        <v>24</v>
      </c>
      <c r="K28" s="22">
        <v>0</v>
      </c>
      <c r="L28" s="23">
        <f t="shared" si="1"/>
        <v>0</v>
      </c>
      <c r="M28" s="32">
        <v>0</v>
      </c>
      <c r="N28" s="32">
        <v>0</v>
      </c>
      <c r="O28" s="33">
        <v>0</v>
      </c>
      <c r="P28" s="34">
        <v>0</v>
      </c>
      <c r="R28" s="252"/>
      <c r="S28" s="251"/>
      <c r="T28" s="252"/>
      <c r="U28" s="252"/>
      <c r="V28" s="252"/>
    </row>
    <row r="29" spans="1:22" ht="12.75" customHeight="1" thickBot="1">
      <c r="A29" s="178">
        <v>5</v>
      </c>
      <c r="B29" s="179" t="s">
        <v>32</v>
      </c>
      <c r="C29" s="180" t="s">
        <v>19</v>
      </c>
      <c r="D29" s="177" t="s">
        <v>25</v>
      </c>
      <c r="E29" s="177">
        <v>926</v>
      </c>
      <c r="F29" s="177">
        <v>92601</v>
      </c>
      <c r="G29" s="177">
        <v>6050</v>
      </c>
      <c r="H29" s="176">
        <v>1538430</v>
      </c>
      <c r="I29" s="175">
        <f>L29</f>
        <v>1500000</v>
      </c>
      <c r="J29" s="26" t="s">
        <v>21</v>
      </c>
      <c r="K29" s="18">
        <v>0</v>
      </c>
      <c r="L29" s="14">
        <f t="shared" si="1"/>
        <v>1500000</v>
      </c>
      <c r="M29" s="18">
        <v>1300000</v>
      </c>
      <c r="N29" s="18">
        <v>200000</v>
      </c>
      <c r="O29" s="19">
        <v>0</v>
      </c>
      <c r="P29" s="20">
        <v>0</v>
      </c>
      <c r="Q29" s="17"/>
      <c r="R29" s="252"/>
      <c r="S29" s="252"/>
      <c r="T29" s="252"/>
      <c r="U29" s="252"/>
      <c r="V29" s="252"/>
    </row>
    <row r="30" spans="1:22" ht="17.25" thickBot="1">
      <c r="A30" s="178"/>
      <c r="B30" s="179"/>
      <c r="C30" s="180"/>
      <c r="D30" s="177"/>
      <c r="E30" s="177"/>
      <c r="F30" s="177"/>
      <c r="G30" s="177"/>
      <c r="H30" s="176"/>
      <c r="I30" s="176"/>
      <c r="J30" s="125" t="s">
        <v>22</v>
      </c>
      <c r="K30" s="18">
        <v>0</v>
      </c>
      <c r="L30" s="14">
        <f t="shared" si="1"/>
        <v>1275000</v>
      </c>
      <c r="M30" s="18">
        <f>0.85*M29</f>
        <v>1105000</v>
      </c>
      <c r="N30" s="18">
        <f>0.85*N29</f>
        <v>170000</v>
      </c>
      <c r="O30" s="19">
        <v>0</v>
      </c>
      <c r="P30" s="20">
        <v>0</v>
      </c>
      <c r="R30" s="252"/>
      <c r="S30" s="252"/>
      <c r="T30" s="252"/>
      <c r="U30" s="252"/>
      <c r="V30" s="252"/>
    </row>
    <row r="31" spans="1:22" ht="13.5" thickBot="1">
      <c r="A31" s="178"/>
      <c r="B31" s="179"/>
      <c r="C31" s="180"/>
      <c r="D31" s="177"/>
      <c r="E31" s="177"/>
      <c r="F31" s="177"/>
      <c r="G31" s="177"/>
      <c r="H31" s="176"/>
      <c r="I31" s="176"/>
      <c r="J31" s="126" t="s">
        <v>23</v>
      </c>
      <c r="K31" s="18">
        <v>0</v>
      </c>
      <c r="L31" s="14">
        <f t="shared" si="1"/>
        <v>225000</v>
      </c>
      <c r="M31" s="18">
        <f>M29-M30</f>
        <v>195000</v>
      </c>
      <c r="N31" s="18">
        <f>N29-N30</f>
        <v>30000</v>
      </c>
      <c r="O31" s="19">
        <v>0</v>
      </c>
      <c r="P31" s="20">
        <v>0</v>
      </c>
      <c r="R31" s="252"/>
      <c r="S31" s="252"/>
      <c r="T31" s="252"/>
      <c r="U31" s="252"/>
      <c r="V31" s="252"/>
    </row>
    <row r="32" spans="1:22" ht="13.5" thickBot="1">
      <c r="A32" s="178"/>
      <c r="B32" s="179"/>
      <c r="C32" s="180"/>
      <c r="D32" s="177"/>
      <c r="E32" s="177"/>
      <c r="F32" s="177"/>
      <c r="G32" s="177"/>
      <c r="H32" s="176"/>
      <c r="I32" s="176"/>
      <c r="J32" s="21" t="s">
        <v>24</v>
      </c>
      <c r="K32" s="22">
        <v>0</v>
      </c>
      <c r="L32" s="23">
        <f t="shared" si="1"/>
        <v>0</v>
      </c>
      <c r="M32" s="22">
        <v>0</v>
      </c>
      <c r="N32" s="22">
        <v>0</v>
      </c>
      <c r="O32" s="24">
        <v>0</v>
      </c>
      <c r="P32" s="25">
        <v>0</v>
      </c>
      <c r="R32" s="252"/>
      <c r="S32" s="252"/>
      <c r="T32" s="252"/>
      <c r="U32" s="252"/>
      <c r="V32" s="252"/>
    </row>
    <row r="33" spans="1:17" ht="12.75" customHeight="1" thickBot="1">
      <c r="A33" s="178">
        <v>6</v>
      </c>
      <c r="B33" s="179" t="s">
        <v>33</v>
      </c>
      <c r="C33" s="180" t="s">
        <v>19</v>
      </c>
      <c r="D33" s="177" t="s">
        <v>31</v>
      </c>
      <c r="E33" s="177">
        <v>926</v>
      </c>
      <c r="F33" s="177">
        <v>92601</v>
      </c>
      <c r="G33" s="177">
        <v>6050</v>
      </c>
      <c r="H33" s="176">
        <v>2300000</v>
      </c>
      <c r="I33" s="175">
        <v>2300000</v>
      </c>
      <c r="J33" s="26" t="s">
        <v>21</v>
      </c>
      <c r="K33" s="18">
        <v>300000</v>
      </c>
      <c r="L33" s="14">
        <f t="shared" si="1"/>
        <v>2300000</v>
      </c>
      <c r="M33" s="18">
        <v>1300000</v>
      </c>
      <c r="N33" s="18">
        <v>1000000</v>
      </c>
      <c r="O33" s="19">
        <v>0</v>
      </c>
      <c r="P33" s="20">
        <v>0</v>
      </c>
      <c r="Q33" s="17"/>
    </row>
    <row r="34" spans="1:16" ht="17.25" thickBot="1">
      <c r="A34" s="178"/>
      <c r="B34" s="179"/>
      <c r="C34" s="180"/>
      <c r="D34" s="177"/>
      <c r="E34" s="177"/>
      <c r="F34" s="177"/>
      <c r="G34" s="177"/>
      <c r="H34" s="176"/>
      <c r="I34" s="176"/>
      <c r="J34" s="125" t="s">
        <v>22</v>
      </c>
      <c r="K34" s="18">
        <v>0</v>
      </c>
      <c r="L34" s="14">
        <f t="shared" si="1"/>
        <v>1955000</v>
      </c>
      <c r="M34" s="18">
        <f>M33*0.85</f>
        <v>1105000</v>
      </c>
      <c r="N34" s="18">
        <f>N33*0.85</f>
        <v>850000</v>
      </c>
      <c r="O34" s="19">
        <v>0</v>
      </c>
      <c r="P34" s="20">
        <f>0.85*P33</f>
        <v>0</v>
      </c>
    </row>
    <row r="35" spans="1:16" ht="13.5" thickBot="1">
      <c r="A35" s="178"/>
      <c r="B35" s="179"/>
      <c r="C35" s="180"/>
      <c r="D35" s="177"/>
      <c r="E35" s="177"/>
      <c r="F35" s="177"/>
      <c r="G35" s="177"/>
      <c r="H35" s="176"/>
      <c r="I35" s="176"/>
      <c r="J35" s="126" t="s">
        <v>23</v>
      </c>
      <c r="K35" s="18">
        <v>300000</v>
      </c>
      <c r="L35" s="14">
        <f t="shared" si="1"/>
        <v>345000</v>
      </c>
      <c r="M35" s="18">
        <f>M33-M34</f>
        <v>195000</v>
      </c>
      <c r="N35" s="18">
        <f>N33-N34</f>
        <v>150000</v>
      </c>
      <c r="O35" s="19">
        <v>0</v>
      </c>
      <c r="P35" s="20">
        <f>P33-P34</f>
        <v>0</v>
      </c>
    </row>
    <row r="36" spans="1:16" ht="13.5" thickBot="1">
      <c r="A36" s="178"/>
      <c r="B36" s="179"/>
      <c r="C36" s="180"/>
      <c r="D36" s="177"/>
      <c r="E36" s="177"/>
      <c r="F36" s="177"/>
      <c r="G36" s="177"/>
      <c r="H36" s="176"/>
      <c r="I36" s="176"/>
      <c r="J36" s="21" t="s">
        <v>24</v>
      </c>
      <c r="K36" s="22">
        <v>0</v>
      </c>
      <c r="L36" s="23">
        <f t="shared" si="1"/>
        <v>0</v>
      </c>
      <c r="M36" s="22">
        <v>0</v>
      </c>
      <c r="N36" s="22">
        <v>0</v>
      </c>
      <c r="O36" s="24">
        <v>0</v>
      </c>
      <c r="P36" s="25">
        <v>0</v>
      </c>
    </row>
    <row r="37" spans="1:17" ht="12.75" customHeight="1" thickBot="1">
      <c r="A37" s="171">
        <v>7</v>
      </c>
      <c r="B37" s="172" t="s">
        <v>34</v>
      </c>
      <c r="C37" s="173" t="s">
        <v>19</v>
      </c>
      <c r="D37" s="174" t="s">
        <v>35</v>
      </c>
      <c r="E37" s="167" t="s">
        <v>36</v>
      </c>
      <c r="F37" s="167" t="s">
        <v>37</v>
      </c>
      <c r="G37" s="167" t="s">
        <v>38</v>
      </c>
      <c r="H37" s="175">
        <v>36480000</v>
      </c>
      <c r="I37" s="175">
        <f>L37</f>
        <v>36205000</v>
      </c>
      <c r="J37" s="35" t="s">
        <v>21</v>
      </c>
      <c r="K37" s="27">
        <v>841000</v>
      </c>
      <c r="L37" s="14">
        <f t="shared" si="1"/>
        <v>36205000</v>
      </c>
      <c r="M37" s="27">
        <v>415000</v>
      </c>
      <c r="N37" s="27">
        <v>11740000</v>
      </c>
      <c r="O37" s="36">
        <v>12500000</v>
      </c>
      <c r="P37" s="37">
        <v>11550000</v>
      </c>
      <c r="Q37" s="17"/>
    </row>
    <row r="38" spans="1:16" ht="17.25" thickBot="1">
      <c r="A38" s="171"/>
      <c r="B38" s="172"/>
      <c r="C38" s="173"/>
      <c r="D38" s="174"/>
      <c r="E38" s="167"/>
      <c r="F38" s="167"/>
      <c r="G38" s="167"/>
      <c r="H38" s="175"/>
      <c r="I38" s="175"/>
      <c r="J38" s="125" t="s">
        <v>22</v>
      </c>
      <c r="K38" s="18">
        <v>0</v>
      </c>
      <c r="L38" s="14">
        <f t="shared" si="1"/>
        <v>30417500</v>
      </c>
      <c r="M38" s="18">
        <v>0</v>
      </c>
      <c r="N38" s="18">
        <v>9975000</v>
      </c>
      <c r="O38" s="19">
        <f>O37*0.85</f>
        <v>10625000</v>
      </c>
      <c r="P38" s="20">
        <v>9817500</v>
      </c>
    </row>
    <row r="39" spans="1:16" ht="13.5" thickBot="1">
      <c r="A39" s="171"/>
      <c r="B39" s="172"/>
      <c r="C39" s="173"/>
      <c r="D39" s="174"/>
      <c r="E39" s="167"/>
      <c r="F39" s="167"/>
      <c r="G39" s="167"/>
      <c r="H39" s="175"/>
      <c r="I39" s="175"/>
      <c r="J39" s="126" t="s">
        <v>23</v>
      </c>
      <c r="K39" s="18">
        <v>250000</v>
      </c>
      <c r="L39" s="14">
        <f t="shared" si="1"/>
        <v>415000</v>
      </c>
      <c r="M39" s="18">
        <v>415000</v>
      </c>
      <c r="N39" s="18">
        <v>0</v>
      </c>
      <c r="O39" s="19">
        <v>0</v>
      </c>
      <c r="P39" s="20">
        <v>0</v>
      </c>
    </row>
    <row r="40" spans="1:16" ht="13.5" thickBot="1">
      <c r="A40" s="171"/>
      <c r="B40" s="172"/>
      <c r="C40" s="173"/>
      <c r="D40" s="174"/>
      <c r="E40" s="167"/>
      <c r="F40" s="167"/>
      <c r="G40" s="167"/>
      <c r="H40" s="175"/>
      <c r="I40" s="175"/>
      <c r="J40" s="21" t="s">
        <v>24</v>
      </c>
      <c r="K40" s="22">
        <f>316000+275000</f>
        <v>591000</v>
      </c>
      <c r="L40" s="23">
        <f t="shared" si="1"/>
        <v>5372500</v>
      </c>
      <c r="M40" s="22">
        <v>0</v>
      </c>
      <c r="N40" s="22">
        <f>N37-N38</f>
        <v>1765000</v>
      </c>
      <c r="O40" s="24">
        <f>O37-O38</f>
        <v>1875000</v>
      </c>
      <c r="P40" s="25">
        <f>P37-P38</f>
        <v>1732500</v>
      </c>
    </row>
    <row r="41" spans="1:17" ht="13.5" thickBot="1">
      <c r="A41" s="171">
        <v>8</v>
      </c>
      <c r="B41" s="172" t="s">
        <v>39</v>
      </c>
      <c r="C41" s="173" t="s">
        <v>19</v>
      </c>
      <c r="D41" s="174" t="s">
        <v>25</v>
      </c>
      <c r="E41" s="167" t="s">
        <v>40</v>
      </c>
      <c r="F41" s="167" t="s">
        <v>41</v>
      </c>
      <c r="G41" s="167">
        <v>6050</v>
      </c>
      <c r="H41" s="175">
        <v>1900000</v>
      </c>
      <c r="I41" s="175">
        <f>H41</f>
        <v>1900000</v>
      </c>
      <c r="J41" s="26" t="s">
        <v>21</v>
      </c>
      <c r="K41" s="18">
        <v>50000</v>
      </c>
      <c r="L41" s="14">
        <f t="shared" si="1"/>
        <v>1900000</v>
      </c>
      <c r="M41" s="18">
        <v>200000</v>
      </c>
      <c r="N41" s="18">
        <v>1700000</v>
      </c>
      <c r="O41" s="15">
        <v>0</v>
      </c>
      <c r="P41" s="37">
        <v>0</v>
      </c>
      <c r="Q41" s="17"/>
    </row>
    <row r="42" spans="1:16" ht="17.25" thickBot="1">
      <c r="A42" s="171"/>
      <c r="B42" s="172"/>
      <c r="C42" s="173"/>
      <c r="D42" s="174"/>
      <c r="E42" s="167"/>
      <c r="F42" s="167"/>
      <c r="G42" s="167"/>
      <c r="H42" s="175"/>
      <c r="I42" s="175"/>
      <c r="J42" s="125" t="s">
        <v>22</v>
      </c>
      <c r="K42" s="18">
        <v>0</v>
      </c>
      <c r="L42" s="14">
        <f t="shared" si="1"/>
        <v>1445000</v>
      </c>
      <c r="M42" s="18">
        <v>0</v>
      </c>
      <c r="N42" s="18">
        <f>N41*0.85</f>
        <v>1445000</v>
      </c>
      <c r="O42" s="19">
        <v>0</v>
      </c>
      <c r="P42" s="20">
        <f>0.85*P41</f>
        <v>0</v>
      </c>
    </row>
    <row r="43" spans="1:16" ht="13.5" thickBot="1">
      <c r="A43" s="171"/>
      <c r="B43" s="172"/>
      <c r="C43" s="173"/>
      <c r="D43" s="174"/>
      <c r="E43" s="167"/>
      <c r="F43" s="167"/>
      <c r="G43" s="167"/>
      <c r="H43" s="175"/>
      <c r="I43" s="175"/>
      <c r="J43" s="126" t="s">
        <v>23</v>
      </c>
      <c r="K43" s="18">
        <f>K41</f>
        <v>50000</v>
      </c>
      <c r="L43" s="14">
        <f t="shared" si="1"/>
        <v>455000</v>
      </c>
      <c r="M43" s="18">
        <f>M41-M42</f>
        <v>200000</v>
      </c>
      <c r="N43" s="18">
        <f>N41-N42</f>
        <v>255000</v>
      </c>
      <c r="O43" s="19">
        <v>0</v>
      </c>
      <c r="P43" s="20">
        <f>P41-P42</f>
        <v>0</v>
      </c>
    </row>
    <row r="44" spans="1:16" ht="13.5" thickBot="1">
      <c r="A44" s="171"/>
      <c r="B44" s="172"/>
      <c r="C44" s="173"/>
      <c r="D44" s="174"/>
      <c r="E44" s="167"/>
      <c r="F44" s="167"/>
      <c r="G44" s="167"/>
      <c r="H44" s="175"/>
      <c r="I44" s="175"/>
      <c r="J44" s="21" t="s">
        <v>24</v>
      </c>
      <c r="K44" s="22">
        <v>0</v>
      </c>
      <c r="L44" s="23">
        <f t="shared" si="1"/>
        <v>0</v>
      </c>
      <c r="M44" s="22">
        <v>0</v>
      </c>
      <c r="N44" s="22">
        <v>0</v>
      </c>
      <c r="O44" s="24">
        <v>0</v>
      </c>
      <c r="P44" s="25">
        <v>0</v>
      </c>
    </row>
    <row r="45" spans="1:17" ht="13.5" thickBot="1">
      <c r="A45" s="171">
        <v>9</v>
      </c>
      <c r="B45" s="172" t="s">
        <v>42</v>
      </c>
      <c r="C45" s="173" t="s">
        <v>19</v>
      </c>
      <c r="D45" s="174" t="s">
        <v>25</v>
      </c>
      <c r="E45" s="167" t="s">
        <v>43</v>
      </c>
      <c r="F45" s="166" t="s">
        <v>44</v>
      </c>
      <c r="G45" s="166" t="s">
        <v>38</v>
      </c>
      <c r="H45" s="168">
        <f>I45</f>
        <v>1114278.49</v>
      </c>
      <c r="I45" s="168">
        <f>L45</f>
        <v>1114278.49</v>
      </c>
      <c r="J45" s="26" t="s">
        <v>21</v>
      </c>
      <c r="K45" s="18">
        <v>0</v>
      </c>
      <c r="L45" s="14">
        <f t="shared" si="1"/>
        <v>1114278.49</v>
      </c>
      <c r="M45" s="18">
        <f>550000+14278.49</f>
        <v>564278.49</v>
      </c>
      <c r="N45" s="18">
        <v>550000</v>
      </c>
      <c r="O45" s="15">
        <v>0</v>
      </c>
      <c r="P45" s="37">
        <v>0</v>
      </c>
      <c r="Q45" s="17"/>
    </row>
    <row r="46" spans="1:16" ht="17.25" thickBot="1">
      <c r="A46" s="171"/>
      <c r="B46" s="172"/>
      <c r="C46" s="173"/>
      <c r="D46" s="174"/>
      <c r="E46" s="167"/>
      <c r="F46" s="167"/>
      <c r="G46" s="167"/>
      <c r="H46" s="168"/>
      <c r="I46" s="168"/>
      <c r="J46" s="125" t="s">
        <v>22</v>
      </c>
      <c r="K46" s="18">
        <v>0</v>
      </c>
      <c r="L46" s="14">
        <f t="shared" si="1"/>
        <v>678364.31</v>
      </c>
      <c r="M46" s="18">
        <f>385000-91664.09+28.4</f>
        <v>293364.31000000006</v>
      </c>
      <c r="N46" s="18">
        <f>N45*0.7</f>
        <v>385000</v>
      </c>
      <c r="O46" s="19">
        <v>0</v>
      </c>
      <c r="P46" s="20">
        <f>0.85*P45</f>
        <v>0</v>
      </c>
    </row>
    <row r="47" spans="1:16" ht="13.5" thickBot="1">
      <c r="A47" s="171"/>
      <c r="B47" s="172"/>
      <c r="C47" s="173"/>
      <c r="D47" s="174"/>
      <c r="E47" s="167"/>
      <c r="F47" s="167"/>
      <c r="G47" s="167"/>
      <c r="H47" s="168"/>
      <c r="I47" s="168"/>
      <c r="J47" s="126" t="s">
        <v>23</v>
      </c>
      <c r="K47" s="18">
        <v>0</v>
      </c>
      <c r="L47" s="14">
        <f t="shared" si="1"/>
        <v>435914.18</v>
      </c>
      <c r="M47" s="18">
        <f>165000+105942.58-28.4</f>
        <v>270914.18</v>
      </c>
      <c r="N47" s="18">
        <f>N45-N46</f>
        <v>165000</v>
      </c>
      <c r="O47" s="19">
        <v>0</v>
      </c>
      <c r="P47" s="20">
        <f>P45-P46</f>
        <v>0</v>
      </c>
    </row>
    <row r="48" spans="1:16" ht="13.5" thickBot="1">
      <c r="A48" s="171"/>
      <c r="B48" s="172"/>
      <c r="C48" s="173"/>
      <c r="D48" s="174"/>
      <c r="E48" s="167"/>
      <c r="F48" s="166"/>
      <c r="G48" s="166"/>
      <c r="H48" s="168"/>
      <c r="I48" s="168"/>
      <c r="J48" s="127" t="s">
        <v>24</v>
      </c>
      <c r="K48" s="38">
        <v>0</v>
      </c>
      <c r="L48" s="23">
        <f t="shared" si="1"/>
        <v>0</v>
      </c>
      <c r="M48" s="38">
        <v>0</v>
      </c>
      <c r="N48" s="38">
        <v>0</v>
      </c>
      <c r="O48" s="39">
        <v>0</v>
      </c>
      <c r="P48" s="40">
        <v>0</v>
      </c>
    </row>
    <row r="49" spans="1:17" ht="15" customHeight="1" thickBot="1">
      <c r="A49" s="41"/>
      <c r="B49" s="41"/>
      <c r="C49" s="41"/>
      <c r="D49" s="169" t="s">
        <v>45</v>
      </c>
      <c r="E49" s="169"/>
      <c r="F49" s="169"/>
      <c r="G49" s="169"/>
      <c r="H49" s="170">
        <f>SUM(H9:H48)</f>
        <v>57951104.85</v>
      </c>
      <c r="I49" s="170">
        <f>SUM(I9:I48)</f>
        <v>57637674.85</v>
      </c>
      <c r="J49" s="42" t="s">
        <v>21</v>
      </c>
      <c r="K49" s="43" t="e">
        <f>SUM(K45,#REF!,K37,K33,K29,K25,K21,#REF!,#REF!,K17,#REF!,#REF!,K13,K9,#REF!)</f>
        <v>#REF!</v>
      </c>
      <c r="L49" s="44">
        <f aca="true" t="shared" si="2" ref="L49:P50">SUM(L9,L13,L17,L21,L25,L29,L33,L37,L41,L45)</f>
        <v>57637674.85</v>
      </c>
      <c r="M49" s="44">
        <f t="shared" si="2"/>
        <v>9454653.37</v>
      </c>
      <c r="N49" s="44">
        <f t="shared" si="2"/>
        <v>20452729.759999998</v>
      </c>
      <c r="O49" s="44">
        <f t="shared" si="2"/>
        <v>16180291.719999999</v>
      </c>
      <c r="P49" s="44">
        <f t="shared" si="2"/>
        <v>11550000</v>
      </c>
      <c r="Q49" s="45"/>
    </row>
    <row r="50" spans="1:17" ht="25.5" customHeight="1" thickBot="1">
      <c r="A50" s="46"/>
      <c r="B50" s="47"/>
      <c r="C50" s="48"/>
      <c r="D50" s="169"/>
      <c r="E50" s="169"/>
      <c r="F50" s="169"/>
      <c r="G50" s="169"/>
      <c r="H50" s="170"/>
      <c r="I50" s="170"/>
      <c r="J50" s="128" t="s">
        <v>22</v>
      </c>
      <c r="K50" s="49">
        <v>0</v>
      </c>
      <c r="L50" s="44">
        <f t="shared" si="2"/>
        <v>47540105.968</v>
      </c>
      <c r="M50" s="44">
        <f t="shared" si="2"/>
        <v>6671037.720000001</v>
      </c>
      <c r="N50" s="44">
        <f t="shared" si="2"/>
        <v>17298320.286</v>
      </c>
      <c r="O50" s="44">
        <f t="shared" si="2"/>
        <v>13753247.962</v>
      </c>
      <c r="P50" s="44">
        <f t="shared" si="2"/>
        <v>9817500</v>
      </c>
      <c r="Q50" s="45"/>
    </row>
    <row r="51" spans="4:17" ht="15" customHeight="1" thickBot="1">
      <c r="D51" s="169"/>
      <c r="E51" s="169"/>
      <c r="F51" s="169"/>
      <c r="G51" s="169"/>
      <c r="H51" s="170"/>
      <c r="I51" s="170"/>
      <c r="J51" s="129" t="s">
        <v>23</v>
      </c>
      <c r="K51" s="49">
        <v>0</v>
      </c>
      <c r="L51" s="44">
        <f>SUM(L11,L15,L19,L23,L27,L31,L35,L39,L43,L47)</f>
        <v>4725068.877</v>
      </c>
      <c r="M51" s="44">
        <f>SUM(M11,M15,M19,M23,M27,M31,M35,M39,M43,M47)-0.01</f>
        <v>2783615.6400000006</v>
      </c>
      <c r="N51" s="44">
        <f aca="true" t="shared" si="3" ref="N51:P52">SUM(N11,N15,N19,N23,N27,N31,N35,N39,N43,N47)</f>
        <v>1389409.469</v>
      </c>
      <c r="O51" s="44">
        <f t="shared" si="3"/>
        <v>552043.758</v>
      </c>
      <c r="P51" s="44">
        <f t="shared" si="3"/>
        <v>0</v>
      </c>
      <c r="Q51" s="45"/>
    </row>
    <row r="52" spans="4:17" ht="14.25" customHeight="1" thickBot="1">
      <c r="D52" s="169"/>
      <c r="E52" s="169"/>
      <c r="F52" s="169"/>
      <c r="G52" s="169"/>
      <c r="H52" s="170"/>
      <c r="I52" s="170"/>
      <c r="J52" s="129" t="s">
        <v>24</v>
      </c>
      <c r="K52" s="49">
        <v>0</v>
      </c>
      <c r="L52" s="44">
        <f>SUM(L12,L16,L20,L24,L28,L32,L36,L40,L44,L48)</f>
        <v>5372500</v>
      </c>
      <c r="M52" s="44">
        <f>SUM(M12,M16,M20,M24,M28,M32,M36,M40,M44,M48)</f>
        <v>0</v>
      </c>
      <c r="N52" s="44">
        <f t="shared" si="3"/>
        <v>1765000</v>
      </c>
      <c r="O52" s="44">
        <f t="shared" si="3"/>
        <v>1875000</v>
      </c>
      <c r="P52" s="44">
        <f t="shared" si="3"/>
        <v>1732500</v>
      </c>
      <c r="Q52" s="45"/>
    </row>
    <row r="53" spans="14:16" ht="12.75">
      <c r="N53" s="165" t="s">
        <v>46</v>
      </c>
      <c r="O53" s="165"/>
      <c r="P53" s="165"/>
    </row>
    <row r="54" ht="12.75">
      <c r="Q54" s="17"/>
    </row>
  </sheetData>
  <sheetProtection/>
  <mergeCells count="105">
    <mergeCell ref="A5:P5"/>
    <mergeCell ref="Q5:R6"/>
    <mergeCell ref="A6:P6"/>
    <mergeCell ref="A7:A8"/>
    <mergeCell ref="B7:B8"/>
    <mergeCell ref="C7:C8"/>
    <mergeCell ref="D7:D8"/>
    <mergeCell ref="E7:G7"/>
    <mergeCell ref="H7:H8"/>
    <mergeCell ref="I7:I8"/>
    <mergeCell ref="E9:E12"/>
    <mergeCell ref="F9:F12"/>
    <mergeCell ref="G9:G12"/>
    <mergeCell ref="H9:H12"/>
    <mergeCell ref="A9:A12"/>
    <mergeCell ref="B9:B12"/>
    <mergeCell ref="C9:C12"/>
    <mergeCell ref="D9:D12"/>
    <mergeCell ref="H13:H16"/>
    <mergeCell ref="I13:I16"/>
    <mergeCell ref="J7:J8"/>
    <mergeCell ref="K7:P7"/>
    <mergeCell ref="F17:F20"/>
    <mergeCell ref="G17:G20"/>
    <mergeCell ref="I9:I12"/>
    <mergeCell ref="A13:A20"/>
    <mergeCell ref="B13:B16"/>
    <mergeCell ref="C13:C16"/>
    <mergeCell ref="D13:D16"/>
    <mergeCell ref="E13:E16"/>
    <mergeCell ref="F13:F16"/>
    <mergeCell ref="G13:G16"/>
    <mergeCell ref="B17:B20"/>
    <mergeCell ref="C17:C20"/>
    <mergeCell ref="D17:D20"/>
    <mergeCell ref="E17:E20"/>
    <mergeCell ref="E21:E24"/>
    <mergeCell ref="F21:F24"/>
    <mergeCell ref="G21:G24"/>
    <mergeCell ref="H21:H24"/>
    <mergeCell ref="A21:A24"/>
    <mergeCell ref="B21:B24"/>
    <mergeCell ref="C21:C24"/>
    <mergeCell ref="D21:D24"/>
    <mergeCell ref="H25:H28"/>
    <mergeCell ref="I25:I28"/>
    <mergeCell ref="H17:H20"/>
    <mergeCell ref="I17:I20"/>
    <mergeCell ref="E29:E32"/>
    <mergeCell ref="F29:F32"/>
    <mergeCell ref="I21:I24"/>
    <mergeCell ref="A25:A28"/>
    <mergeCell ref="B25:B28"/>
    <mergeCell ref="C25:C28"/>
    <mergeCell ref="D25:D28"/>
    <mergeCell ref="E25:E28"/>
    <mergeCell ref="F25:F28"/>
    <mergeCell ref="G25:G28"/>
    <mergeCell ref="A29:A32"/>
    <mergeCell ref="B29:B32"/>
    <mergeCell ref="C29:C32"/>
    <mergeCell ref="D29:D32"/>
    <mergeCell ref="G29:G32"/>
    <mergeCell ref="H29:H32"/>
    <mergeCell ref="I29:I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A45:A48"/>
    <mergeCell ref="B45:B48"/>
    <mergeCell ref="C45:C48"/>
    <mergeCell ref="D45:D48"/>
    <mergeCell ref="N53:P53"/>
    <mergeCell ref="G45:G48"/>
    <mergeCell ref="H45:H48"/>
    <mergeCell ref="I45:I48"/>
    <mergeCell ref="D49:G52"/>
    <mergeCell ref="H49:H52"/>
    <mergeCell ref="I49:I52"/>
    <mergeCell ref="E45:E48"/>
    <mergeCell ref="F45:F48"/>
  </mergeCells>
  <printOptions/>
  <pageMargins left="0.7479166666666667" right="0.7479166666666667" top="0.39375" bottom="0.5118055555555556" header="0.5118055555555556" footer="0.5118055555555556"/>
  <pageSetup fitToHeight="1" fitToWidth="1" horizontalDpi="300" verticalDpi="3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pane xSplit="2" ySplit="10" topLeftCell="D6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" sqref="E4"/>
    </sheetView>
  </sheetViews>
  <sheetFormatPr defaultColWidth="9.00390625" defaultRowHeight="12.75"/>
  <cols>
    <col min="1" max="1" width="3.375" style="50" customWidth="1"/>
    <col min="2" max="2" width="39.25390625" style="50" customWidth="1"/>
    <col min="3" max="4" width="8.125" style="50" customWidth="1"/>
    <col min="5" max="5" width="16.00390625" style="50" customWidth="1"/>
    <col min="6" max="6" width="13.125" style="50" customWidth="1"/>
    <col min="7" max="7" width="20.75390625" style="50" customWidth="1"/>
    <col min="8" max="9" width="0" style="50" hidden="1" customWidth="1"/>
    <col min="10" max="10" width="15.875" style="50" customWidth="1"/>
    <col min="11" max="11" width="18.75390625" style="50" customWidth="1"/>
    <col min="12" max="12" width="17.75390625" style="51" customWidth="1"/>
    <col min="13" max="13" width="18.875" style="50" customWidth="1"/>
    <col min="14" max="14" width="18.625" style="50" customWidth="1"/>
    <col min="15" max="15" width="13.75390625" style="50" customWidth="1"/>
    <col min="16" max="16384" width="9.125" style="50" customWidth="1"/>
  </cols>
  <sheetData>
    <row r="1" spans="1:16" ht="11.25" customHeight="1">
      <c r="A1" s="52"/>
      <c r="B1" s="53"/>
      <c r="C1" s="52"/>
      <c r="D1" s="52"/>
      <c r="E1" s="52"/>
      <c r="F1" s="52"/>
      <c r="G1" s="52"/>
      <c r="H1" s="52"/>
      <c r="I1" s="52"/>
      <c r="J1" s="52"/>
      <c r="K1" s="54"/>
      <c r="L1" s="54"/>
      <c r="M1" s="5" t="s">
        <v>88</v>
      </c>
      <c r="N1" s="4"/>
      <c r="O1" s="55"/>
      <c r="P1" s="55"/>
    </row>
    <row r="2" spans="1:16" ht="11.25" customHeight="1">
      <c r="A2" s="52"/>
      <c r="B2" s="53"/>
      <c r="C2" s="52"/>
      <c r="D2" s="52"/>
      <c r="E2" s="52"/>
      <c r="F2" s="52"/>
      <c r="G2" s="52"/>
      <c r="H2" s="52"/>
      <c r="I2" s="52"/>
      <c r="J2" s="52"/>
      <c r="K2" s="54"/>
      <c r="L2" s="54"/>
      <c r="M2" s="5" t="s">
        <v>79</v>
      </c>
      <c r="N2" s="4"/>
      <c r="O2" s="55"/>
      <c r="P2" s="55"/>
    </row>
    <row r="3" spans="1:16" ht="11.25" customHeight="1">
      <c r="A3" s="52"/>
      <c r="B3" s="53"/>
      <c r="C3" s="52"/>
      <c r="D3" s="52"/>
      <c r="E3" s="52"/>
      <c r="F3" s="52"/>
      <c r="G3" s="52"/>
      <c r="H3" s="52"/>
      <c r="I3" s="52"/>
      <c r="J3" s="52"/>
      <c r="K3" s="54"/>
      <c r="L3" s="54"/>
      <c r="M3" s="5" t="s">
        <v>1</v>
      </c>
      <c r="N3" s="4"/>
      <c r="O3" s="55"/>
      <c r="P3" s="55"/>
    </row>
    <row r="4" spans="1:16" ht="11.25" customHeight="1">
      <c r="A4" s="52"/>
      <c r="B4" s="53"/>
      <c r="C4" s="52"/>
      <c r="D4" s="52"/>
      <c r="E4" s="52"/>
      <c r="F4" s="52"/>
      <c r="G4" s="52"/>
      <c r="H4" s="52"/>
      <c r="I4" s="52"/>
      <c r="J4" s="52"/>
      <c r="K4" s="54"/>
      <c r="L4" s="54"/>
      <c r="M4" s="5" t="s">
        <v>87</v>
      </c>
      <c r="N4" s="4"/>
      <c r="O4" s="55"/>
      <c r="P4" s="55"/>
    </row>
    <row r="5" spans="1:14" ht="53.25" customHeight="1">
      <c r="A5" s="246" t="s">
        <v>47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4" ht="13.5" customHeight="1" thickBot="1">
      <c r="A6" s="52"/>
      <c r="B6" s="52"/>
      <c r="C6" s="247"/>
      <c r="D6" s="247"/>
      <c r="E6" s="247"/>
      <c r="F6" s="247"/>
      <c r="G6" s="247"/>
      <c r="H6" s="247"/>
      <c r="I6" s="247"/>
      <c r="J6" s="247"/>
      <c r="K6" s="247"/>
      <c r="L6" s="56"/>
      <c r="M6" s="52"/>
      <c r="N6" s="52" t="s">
        <v>48</v>
      </c>
    </row>
    <row r="7" spans="1:14" ht="14.25" customHeight="1" thickBot="1">
      <c r="A7" s="248" t="s">
        <v>49</v>
      </c>
      <c r="B7" s="245" t="s">
        <v>50</v>
      </c>
      <c r="C7" s="245" t="s">
        <v>51</v>
      </c>
      <c r="D7" s="245"/>
      <c r="E7" s="245" t="s">
        <v>52</v>
      </c>
      <c r="F7" s="245" t="s">
        <v>53</v>
      </c>
      <c r="G7" s="245" t="s">
        <v>54</v>
      </c>
      <c r="H7" s="245"/>
      <c r="I7" s="245" t="s">
        <v>55</v>
      </c>
      <c r="J7" s="245" t="s">
        <v>56</v>
      </c>
      <c r="K7" s="242" t="s">
        <v>57</v>
      </c>
      <c r="L7" s="242"/>
      <c r="M7" s="242"/>
      <c r="N7" s="243"/>
    </row>
    <row r="8" spans="1:14" ht="17.25" customHeight="1" thickBot="1">
      <c r="A8" s="249"/>
      <c r="B8" s="239"/>
      <c r="C8" s="239"/>
      <c r="D8" s="239"/>
      <c r="E8" s="239"/>
      <c r="F8" s="239"/>
      <c r="G8" s="239"/>
      <c r="H8" s="239"/>
      <c r="I8" s="239"/>
      <c r="J8" s="239"/>
      <c r="K8" s="238" t="s">
        <v>58</v>
      </c>
      <c r="L8" s="238">
        <v>2009</v>
      </c>
      <c r="M8" s="238">
        <v>2010</v>
      </c>
      <c r="N8" s="244">
        <v>2011</v>
      </c>
    </row>
    <row r="9" spans="1:14" ht="18.75" customHeight="1" thickBot="1">
      <c r="A9" s="249"/>
      <c r="B9" s="239"/>
      <c r="C9" s="238" t="s">
        <v>59</v>
      </c>
      <c r="D9" s="238" t="s">
        <v>60</v>
      </c>
      <c r="E9" s="239"/>
      <c r="F9" s="239"/>
      <c r="G9" s="239"/>
      <c r="H9" s="239"/>
      <c r="I9" s="239"/>
      <c r="J9" s="239"/>
      <c r="K9" s="239"/>
      <c r="L9" s="239"/>
      <c r="M9" s="239"/>
      <c r="N9" s="244"/>
    </row>
    <row r="10" spans="1:14" ht="23.25" customHeight="1" thickBot="1">
      <c r="A10" s="249"/>
      <c r="B10" s="239"/>
      <c r="C10" s="239"/>
      <c r="D10" s="239"/>
      <c r="E10" s="239"/>
      <c r="F10" s="239"/>
      <c r="G10" s="239"/>
      <c r="H10" s="57"/>
      <c r="I10" s="239"/>
      <c r="J10" s="239"/>
      <c r="K10" s="239"/>
      <c r="L10" s="239"/>
      <c r="M10" s="239"/>
      <c r="N10" s="244"/>
    </row>
    <row r="11" spans="1:14" ht="13.5" customHeight="1" thickBot="1">
      <c r="A11" s="13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H11" s="58">
        <v>9</v>
      </c>
      <c r="I11" s="58">
        <v>10</v>
      </c>
      <c r="J11" s="58">
        <v>8</v>
      </c>
      <c r="K11" s="58">
        <v>9</v>
      </c>
      <c r="L11" s="58">
        <v>10</v>
      </c>
      <c r="M11" s="58">
        <v>11</v>
      </c>
      <c r="N11" s="139">
        <v>12</v>
      </c>
    </row>
    <row r="12" spans="1:15" s="64" customFormat="1" ht="13.5" customHeight="1" thickBot="1">
      <c r="A12" s="240" t="s">
        <v>61</v>
      </c>
      <c r="B12" s="241" t="s">
        <v>62</v>
      </c>
      <c r="C12" s="241"/>
      <c r="D12" s="241"/>
      <c r="E12" s="241"/>
      <c r="F12" s="241"/>
      <c r="G12" s="59" t="s">
        <v>63</v>
      </c>
      <c r="H12" s="60"/>
      <c r="I12" s="60"/>
      <c r="J12" s="60"/>
      <c r="K12" s="61">
        <f aca="true" t="shared" si="0" ref="K12:N15">SUM(K16,K20,K24,K28,K32,K36,K40,K44,K48,K52)</f>
        <v>4725068.879999999</v>
      </c>
      <c r="L12" s="61">
        <f t="shared" si="0"/>
        <v>2783615.65</v>
      </c>
      <c r="M12" s="61">
        <f t="shared" si="0"/>
        <v>1389409.47</v>
      </c>
      <c r="N12" s="140">
        <f t="shared" si="0"/>
        <v>552043.76</v>
      </c>
      <c r="O12" s="63"/>
    </row>
    <row r="13" spans="1:15" s="64" customFormat="1" ht="13.5" customHeight="1" thickBot="1">
      <c r="A13" s="240"/>
      <c r="B13" s="241"/>
      <c r="C13" s="241"/>
      <c r="D13" s="241"/>
      <c r="E13" s="241"/>
      <c r="F13" s="241"/>
      <c r="G13" s="65" t="s">
        <v>64</v>
      </c>
      <c r="H13" s="66"/>
      <c r="I13" s="66"/>
      <c r="J13" s="66"/>
      <c r="K13" s="67">
        <f t="shared" si="0"/>
        <v>37722605.97</v>
      </c>
      <c r="L13" s="67">
        <f t="shared" si="0"/>
        <v>6671037.72</v>
      </c>
      <c r="M13" s="67">
        <f t="shared" si="0"/>
        <v>17298320.29</v>
      </c>
      <c r="N13" s="141">
        <f t="shared" si="0"/>
        <v>13753247.96</v>
      </c>
      <c r="O13" s="63"/>
    </row>
    <row r="14" spans="1:15" s="64" customFormat="1" ht="13.5" customHeight="1" thickBot="1">
      <c r="A14" s="240"/>
      <c r="B14" s="241"/>
      <c r="C14" s="241"/>
      <c r="D14" s="241"/>
      <c r="E14" s="241"/>
      <c r="F14" s="241"/>
      <c r="G14" s="218" t="s">
        <v>65</v>
      </c>
      <c r="H14" s="218"/>
      <c r="I14" s="218"/>
      <c r="J14" s="218"/>
      <c r="K14" s="67">
        <f t="shared" si="0"/>
        <v>3640000</v>
      </c>
      <c r="L14" s="67">
        <f t="shared" si="0"/>
        <v>0</v>
      </c>
      <c r="M14" s="67">
        <f t="shared" si="0"/>
        <v>1765000</v>
      </c>
      <c r="N14" s="141">
        <f t="shared" si="0"/>
        <v>1875000</v>
      </c>
      <c r="O14" s="63"/>
    </row>
    <row r="15" spans="1:15" s="64" customFormat="1" ht="13.5" customHeight="1" thickBot="1">
      <c r="A15" s="240"/>
      <c r="B15" s="241"/>
      <c r="C15" s="241"/>
      <c r="D15" s="241"/>
      <c r="E15" s="241"/>
      <c r="F15" s="241"/>
      <c r="G15" s="219" t="s">
        <v>16</v>
      </c>
      <c r="H15" s="219"/>
      <c r="I15" s="219"/>
      <c r="J15" s="219"/>
      <c r="K15" s="133">
        <f t="shared" si="0"/>
        <v>46087674.85</v>
      </c>
      <c r="L15" s="133">
        <f t="shared" si="0"/>
        <v>9454653.37</v>
      </c>
      <c r="M15" s="133">
        <f t="shared" si="0"/>
        <v>20452729.759999998</v>
      </c>
      <c r="N15" s="142">
        <f t="shared" si="0"/>
        <v>16180291.719999999</v>
      </c>
      <c r="O15" s="63"/>
    </row>
    <row r="16" spans="1:15" s="64" customFormat="1" ht="13.5" customHeight="1" thickBot="1">
      <c r="A16" s="230">
        <v>1</v>
      </c>
      <c r="B16" s="237" t="s">
        <v>84</v>
      </c>
      <c r="C16" s="234">
        <v>2008</v>
      </c>
      <c r="D16" s="234">
        <v>2010</v>
      </c>
      <c r="E16" s="234">
        <v>57</v>
      </c>
      <c r="F16" s="235" t="s">
        <v>19</v>
      </c>
      <c r="G16" s="71" t="s">
        <v>63</v>
      </c>
      <c r="H16" s="72"/>
      <c r="I16" s="73"/>
      <c r="J16" s="71"/>
      <c r="K16" s="74">
        <f>SUM(L16:N16)</f>
        <v>304320.99</v>
      </c>
      <c r="L16" s="74">
        <v>74672.23</v>
      </c>
      <c r="M16" s="74">
        <v>124230</v>
      </c>
      <c r="N16" s="143">
        <v>105418.76</v>
      </c>
      <c r="O16" s="63"/>
    </row>
    <row r="17" spans="1:15" s="64" customFormat="1" ht="23.25" customHeight="1" thickBot="1">
      <c r="A17" s="230"/>
      <c r="B17" s="237"/>
      <c r="C17" s="234"/>
      <c r="D17" s="234"/>
      <c r="E17" s="234"/>
      <c r="F17" s="235"/>
      <c r="G17" s="75" t="s">
        <v>64</v>
      </c>
      <c r="H17" s="76"/>
      <c r="I17" s="77"/>
      <c r="J17" s="75" t="s">
        <v>66</v>
      </c>
      <c r="K17" s="78">
        <f>SUM(L17:N17)</f>
        <v>1551893.3399999999</v>
      </c>
      <c r="L17" s="74">
        <v>250550.38</v>
      </c>
      <c r="M17" s="74">
        <v>703970</v>
      </c>
      <c r="N17" s="143">
        <v>597372.96</v>
      </c>
      <c r="O17" s="63"/>
    </row>
    <row r="18" spans="1:15" s="64" customFormat="1" ht="23.25" customHeight="1" thickBot="1">
      <c r="A18" s="230"/>
      <c r="B18" s="237"/>
      <c r="C18" s="234"/>
      <c r="D18" s="234"/>
      <c r="E18" s="234"/>
      <c r="F18" s="235"/>
      <c r="G18" s="75" t="s">
        <v>65</v>
      </c>
      <c r="H18" s="76"/>
      <c r="I18" s="77"/>
      <c r="J18" s="75"/>
      <c r="K18" s="78">
        <v>0</v>
      </c>
      <c r="L18" s="78">
        <v>0</v>
      </c>
      <c r="M18" s="78">
        <v>0</v>
      </c>
      <c r="N18" s="146">
        <v>0</v>
      </c>
      <c r="O18" s="63"/>
    </row>
    <row r="19" spans="1:15" s="64" customFormat="1" ht="29.25" customHeight="1" thickBot="1">
      <c r="A19" s="230"/>
      <c r="B19" s="237"/>
      <c r="C19" s="234"/>
      <c r="D19" s="234"/>
      <c r="E19" s="234"/>
      <c r="F19" s="235"/>
      <c r="G19" s="229" t="s">
        <v>16</v>
      </c>
      <c r="H19" s="229"/>
      <c r="I19" s="229"/>
      <c r="J19" s="229"/>
      <c r="K19" s="131">
        <f>SUM(K16:K18)</f>
        <v>1856214.3299999998</v>
      </c>
      <c r="L19" s="79">
        <f>SUM(L16:L18)</f>
        <v>325222.61</v>
      </c>
      <c r="M19" s="131">
        <f>SUM(M16:M18)</f>
        <v>828200</v>
      </c>
      <c r="N19" s="132">
        <f>SUM(N16:N18)</f>
        <v>702791.72</v>
      </c>
      <c r="O19" s="137"/>
    </row>
    <row r="20" spans="1:15" s="64" customFormat="1" ht="13.5" customHeight="1" thickBot="1">
      <c r="A20" s="230">
        <v>2</v>
      </c>
      <c r="B20" s="236" t="s">
        <v>78</v>
      </c>
      <c r="C20" s="234">
        <v>2008</v>
      </c>
      <c r="D20" s="234">
        <v>2010</v>
      </c>
      <c r="E20" s="234">
        <v>57</v>
      </c>
      <c r="F20" s="235" t="s">
        <v>19</v>
      </c>
      <c r="G20" s="71" t="s">
        <v>63</v>
      </c>
      <c r="H20" s="72"/>
      <c r="I20" s="73"/>
      <c r="J20" s="71"/>
      <c r="K20" s="74">
        <f>SUM(L20:N20)</f>
        <v>383609.33999999997</v>
      </c>
      <c r="L20" s="74">
        <v>209633.8</v>
      </c>
      <c r="M20" s="74">
        <v>173975.54</v>
      </c>
      <c r="N20" s="143">
        <v>0</v>
      </c>
      <c r="O20" s="63"/>
    </row>
    <row r="21" spans="1:15" s="64" customFormat="1" ht="13.5" customHeight="1" thickBot="1">
      <c r="A21" s="230"/>
      <c r="B21" s="236"/>
      <c r="C21" s="234"/>
      <c r="D21" s="234"/>
      <c r="E21" s="234"/>
      <c r="F21" s="235"/>
      <c r="G21" s="75" t="s">
        <v>64</v>
      </c>
      <c r="H21" s="76"/>
      <c r="I21" s="77"/>
      <c r="J21" s="75" t="s">
        <v>66</v>
      </c>
      <c r="K21" s="78">
        <f>SUM(L21:N21)</f>
        <v>1307119.5499999998</v>
      </c>
      <c r="L21" s="74">
        <v>321258.23</v>
      </c>
      <c r="M21" s="74">
        <v>985861.32</v>
      </c>
      <c r="N21" s="143">
        <v>0</v>
      </c>
      <c r="O21" s="63"/>
    </row>
    <row r="22" spans="1:15" s="64" customFormat="1" ht="13.5" customHeight="1" thickBot="1">
      <c r="A22" s="230"/>
      <c r="B22" s="236"/>
      <c r="C22" s="234"/>
      <c r="D22" s="234"/>
      <c r="E22" s="234"/>
      <c r="F22" s="235"/>
      <c r="G22" s="75" t="s">
        <v>65</v>
      </c>
      <c r="H22" s="76"/>
      <c r="I22" s="77"/>
      <c r="J22" s="75"/>
      <c r="K22" s="78">
        <v>0</v>
      </c>
      <c r="L22" s="78">
        <v>0</v>
      </c>
      <c r="M22" s="78">
        <v>0</v>
      </c>
      <c r="N22" s="146">
        <v>0</v>
      </c>
      <c r="O22" s="63"/>
    </row>
    <row r="23" spans="1:15" s="64" customFormat="1" ht="33" customHeight="1" thickBot="1">
      <c r="A23" s="230"/>
      <c r="B23" s="236"/>
      <c r="C23" s="234"/>
      <c r="D23" s="234"/>
      <c r="E23" s="234"/>
      <c r="F23" s="235"/>
      <c r="G23" s="229" t="s">
        <v>16</v>
      </c>
      <c r="H23" s="229"/>
      <c r="I23" s="229"/>
      <c r="J23" s="229"/>
      <c r="K23" s="79">
        <f>SUM(K20:K22)</f>
        <v>1690728.8899999997</v>
      </c>
      <c r="L23" s="79">
        <f>SUM(L20:L22)</f>
        <v>530892.03</v>
      </c>
      <c r="M23" s="79">
        <f>SUM(M20:M22)</f>
        <v>1159836.8599999999</v>
      </c>
      <c r="N23" s="147">
        <f>SUM(N20:N22)</f>
        <v>0</v>
      </c>
      <c r="O23" s="137"/>
    </row>
    <row r="24" spans="1:15" s="64" customFormat="1" ht="13.5" customHeight="1" thickBot="1">
      <c r="A24" s="230">
        <v>3</v>
      </c>
      <c r="B24" s="211" t="s">
        <v>18</v>
      </c>
      <c r="C24" s="234">
        <v>2008</v>
      </c>
      <c r="D24" s="234">
        <v>2010</v>
      </c>
      <c r="E24" s="234">
        <v>57</v>
      </c>
      <c r="F24" s="235" t="s">
        <v>19</v>
      </c>
      <c r="G24" s="71" t="s">
        <v>63</v>
      </c>
      <c r="H24" s="72"/>
      <c r="I24" s="73"/>
      <c r="J24" s="71"/>
      <c r="K24" s="74">
        <f>SUM(L24:M24)</f>
        <v>1047170.97</v>
      </c>
      <c r="L24" s="74">
        <v>833467.04</v>
      </c>
      <c r="M24" s="74">
        <v>213703.93</v>
      </c>
      <c r="N24" s="143">
        <v>0</v>
      </c>
      <c r="O24" s="63"/>
    </row>
    <row r="25" spans="1:15" s="64" customFormat="1" ht="13.5" customHeight="1" thickBot="1">
      <c r="A25" s="230"/>
      <c r="B25" s="211"/>
      <c r="C25" s="234"/>
      <c r="D25" s="234"/>
      <c r="E25" s="234"/>
      <c r="F25" s="235"/>
      <c r="G25" s="75" t="s">
        <v>64</v>
      </c>
      <c r="H25" s="76"/>
      <c r="I25" s="77"/>
      <c r="J25" s="103" t="s">
        <v>66</v>
      </c>
      <c r="K25" s="78">
        <f>L25+M25</f>
        <v>4206882.17</v>
      </c>
      <c r="L25" s="74">
        <v>2995893.2</v>
      </c>
      <c r="M25" s="74">
        <v>1210988.97</v>
      </c>
      <c r="N25" s="143">
        <v>0</v>
      </c>
      <c r="O25" s="63"/>
    </row>
    <row r="26" spans="1:15" s="64" customFormat="1" ht="13.5" customHeight="1" thickBot="1">
      <c r="A26" s="230"/>
      <c r="B26" s="211"/>
      <c r="C26" s="234"/>
      <c r="D26" s="234"/>
      <c r="E26" s="234"/>
      <c r="F26" s="235"/>
      <c r="G26" s="75" t="s">
        <v>65</v>
      </c>
      <c r="H26" s="76"/>
      <c r="I26" s="77"/>
      <c r="J26" s="103"/>
      <c r="K26" s="78">
        <v>0</v>
      </c>
      <c r="L26" s="78">
        <v>0</v>
      </c>
      <c r="M26" s="78">
        <v>0</v>
      </c>
      <c r="N26" s="146">
        <v>0</v>
      </c>
      <c r="O26" s="63"/>
    </row>
    <row r="27" spans="1:15" s="64" customFormat="1" ht="30" customHeight="1" thickBot="1">
      <c r="A27" s="230"/>
      <c r="B27" s="211"/>
      <c r="C27" s="234"/>
      <c r="D27" s="234"/>
      <c r="E27" s="234"/>
      <c r="F27" s="235"/>
      <c r="G27" s="229" t="s">
        <v>16</v>
      </c>
      <c r="H27" s="229"/>
      <c r="I27" s="229"/>
      <c r="J27" s="229"/>
      <c r="K27" s="79">
        <f>SUM(K24:K26)</f>
        <v>5254053.14</v>
      </c>
      <c r="L27" s="79">
        <f>K27-M27</f>
        <v>3829360.2399999998</v>
      </c>
      <c r="M27" s="79">
        <f>SUM(M24:M26)</f>
        <v>1424692.9</v>
      </c>
      <c r="N27" s="147">
        <v>0</v>
      </c>
      <c r="O27" s="102"/>
    </row>
    <row r="28" spans="1:15" s="64" customFormat="1" ht="13.5" customHeight="1" thickBot="1">
      <c r="A28" s="230">
        <v>4</v>
      </c>
      <c r="B28" s="232" t="s">
        <v>28</v>
      </c>
      <c r="C28" s="234">
        <v>2008</v>
      </c>
      <c r="D28" s="234">
        <v>2009</v>
      </c>
      <c r="E28" s="234">
        <v>23</v>
      </c>
      <c r="F28" s="235" t="s">
        <v>19</v>
      </c>
      <c r="G28" s="71" t="s">
        <v>63</v>
      </c>
      <c r="H28" s="72"/>
      <c r="I28" s="73"/>
      <c r="J28" s="71"/>
      <c r="K28" s="74">
        <f>SUM(L28:N28)</f>
        <v>217428.4</v>
      </c>
      <c r="L28" s="80">
        <v>217428.4</v>
      </c>
      <c r="M28" s="80">
        <v>0</v>
      </c>
      <c r="N28" s="146">
        <v>0</v>
      </c>
      <c r="O28" s="63"/>
    </row>
    <row r="29" spans="1:15" s="64" customFormat="1" ht="13.5" customHeight="1" thickBot="1">
      <c r="A29" s="230"/>
      <c r="B29" s="232"/>
      <c r="C29" s="234"/>
      <c r="D29" s="234"/>
      <c r="E29" s="234"/>
      <c r="F29" s="235"/>
      <c r="G29" s="75" t="s">
        <v>64</v>
      </c>
      <c r="H29" s="76"/>
      <c r="I29" s="77"/>
      <c r="J29" s="75" t="s">
        <v>66</v>
      </c>
      <c r="K29" s="78">
        <f>SUM(L29:N29)</f>
        <v>599971.6</v>
      </c>
      <c r="L29" s="78">
        <v>599971.6</v>
      </c>
      <c r="M29" s="78">
        <v>0</v>
      </c>
      <c r="N29" s="146">
        <v>0</v>
      </c>
      <c r="O29" s="63"/>
    </row>
    <row r="30" spans="1:15" s="64" customFormat="1" ht="13.5" customHeight="1" thickBot="1">
      <c r="A30" s="230"/>
      <c r="B30" s="232"/>
      <c r="C30" s="234"/>
      <c r="D30" s="234"/>
      <c r="E30" s="234"/>
      <c r="F30" s="235"/>
      <c r="G30" s="75" t="s">
        <v>65</v>
      </c>
      <c r="H30" s="76"/>
      <c r="I30" s="77"/>
      <c r="J30" s="75"/>
      <c r="K30" s="78">
        <f>L30</f>
        <v>0</v>
      </c>
      <c r="L30" s="78">
        <v>0</v>
      </c>
      <c r="M30" s="78">
        <v>0</v>
      </c>
      <c r="N30" s="146">
        <v>0</v>
      </c>
      <c r="O30" s="63"/>
    </row>
    <row r="31" spans="1:15" s="64" customFormat="1" ht="13.5" customHeight="1" thickBot="1">
      <c r="A31" s="230"/>
      <c r="B31" s="232"/>
      <c r="C31" s="234"/>
      <c r="D31" s="234"/>
      <c r="E31" s="234"/>
      <c r="F31" s="235"/>
      <c r="G31" s="229" t="s">
        <v>16</v>
      </c>
      <c r="H31" s="229"/>
      <c r="I31" s="229"/>
      <c r="J31" s="229"/>
      <c r="K31" s="131">
        <f>SUM(K28:K30)</f>
        <v>817400</v>
      </c>
      <c r="L31" s="131">
        <f>SUM(L28:L30)</f>
        <v>817400</v>
      </c>
      <c r="M31" s="79">
        <f>SUM(M28:M30)</f>
        <v>0</v>
      </c>
      <c r="N31" s="147">
        <f>SUM(N28:N30)</f>
        <v>0</v>
      </c>
      <c r="O31" s="63"/>
    </row>
    <row r="32" spans="1:15" s="64" customFormat="1" ht="13.5" customHeight="1" thickBot="1">
      <c r="A32" s="230">
        <v>5</v>
      </c>
      <c r="B32" s="232" t="s">
        <v>30</v>
      </c>
      <c r="C32" s="234">
        <v>2007</v>
      </c>
      <c r="D32" s="234">
        <v>2010</v>
      </c>
      <c r="E32" s="234">
        <v>74</v>
      </c>
      <c r="F32" s="235" t="s">
        <v>19</v>
      </c>
      <c r="G32" s="71" t="s">
        <v>63</v>
      </c>
      <c r="H32" s="72"/>
      <c r="I32" s="73"/>
      <c r="J32" s="71"/>
      <c r="K32" s="74">
        <f>SUM(L32:N32)</f>
        <v>896625</v>
      </c>
      <c r="L32" s="74">
        <v>172500</v>
      </c>
      <c r="M32" s="80">
        <v>277500</v>
      </c>
      <c r="N32" s="148">
        <v>446625</v>
      </c>
      <c r="O32" s="63"/>
    </row>
    <row r="33" spans="1:15" s="64" customFormat="1" ht="13.5" customHeight="1" thickBot="1">
      <c r="A33" s="230"/>
      <c r="B33" s="232"/>
      <c r="C33" s="234"/>
      <c r="D33" s="234"/>
      <c r="E33" s="234"/>
      <c r="F33" s="235"/>
      <c r="G33" s="75" t="s">
        <v>64</v>
      </c>
      <c r="H33" s="76"/>
      <c r="I33" s="77"/>
      <c r="J33" s="75" t="s">
        <v>66</v>
      </c>
      <c r="K33" s="78">
        <f>SUM(L33:N33)</f>
        <v>4103375</v>
      </c>
      <c r="L33" s="78">
        <v>0</v>
      </c>
      <c r="M33" s="78">
        <v>1572500</v>
      </c>
      <c r="N33" s="149">
        <v>2530875</v>
      </c>
      <c r="O33" s="63"/>
    </row>
    <row r="34" spans="1:15" s="64" customFormat="1" ht="13.5" customHeight="1" thickBot="1">
      <c r="A34" s="230"/>
      <c r="B34" s="232"/>
      <c r="C34" s="234"/>
      <c r="D34" s="234"/>
      <c r="E34" s="234"/>
      <c r="F34" s="235"/>
      <c r="G34" s="75" t="s">
        <v>65</v>
      </c>
      <c r="H34" s="76"/>
      <c r="I34" s="77"/>
      <c r="J34" s="75"/>
      <c r="K34" s="78">
        <f>L34</f>
        <v>0</v>
      </c>
      <c r="L34" s="78">
        <v>0</v>
      </c>
      <c r="M34" s="78">
        <v>0</v>
      </c>
      <c r="N34" s="149">
        <v>0</v>
      </c>
      <c r="O34" s="63"/>
    </row>
    <row r="35" spans="1:15" s="64" customFormat="1" ht="13.5" customHeight="1" thickBot="1">
      <c r="A35" s="230"/>
      <c r="B35" s="232"/>
      <c r="C35" s="234"/>
      <c r="D35" s="234"/>
      <c r="E35" s="234"/>
      <c r="F35" s="235"/>
      <c r="G35" s="229" t="s">
        <v>16</v>
      </c>
      <c r="H35" s="229"/>
      <c r="I35" s="229"/>
      <c r="J35" s="229"/>
      <c r="K35" s="79">
        <f>SUM(K32:K34)</f>
        <v>5000000</v>
      </c>
      <c r="L35" s="79">
        <f>SUM(L32:L34)</f>
        <v>172500</v>
      </c>
      <c r="M35" s="79">
        <f>SUM(M32:M34)</f>
        <v>1850000</v>
      </c>
      <c r="N35" s="150">
        <f>SUM(N32:N34)</f>
        <v>2977500</v>
      </c>
      <c r="O35" s="63"/>
    </row>
    <row r="36" spans="1:15" s="64" customFormat="1" ht="13.5" customHeight="1" thickBot="1">
      <c r="A36" s="230">
        <v>6</v>
      </c>
      <c r="B36" s="232" t="s">
        <v>32</v>
      </c>
      <c r="C36" s="234">
        <v>2007</v>
      </c>
      <c r="D36" s="234">
        <v>2010</v>
      </c>
      <c r="E36" s="234"/>
      <c r="F36" s="235" t="s">
        <v>19</v>
      </c>
      <c r="G36" s="71" t="s">
        <v>63</v>
      </c>
      <c r="H36" s="72"/>
      <c r="I36" s="73"/>
      <c r="J36" s="71"/>
      <c r="K36" s="74">
        <f>SUM(L36:N36)</f>
        <v>225000</v>
      </c>
      <c r="L36" s="80">
        <v>195000</v>
      </c>
      <c r="M36" s="80">
        <v>30000</v>
      </c>
      <c r="N36" s="151">
        <v>0</v>
      </c>
      <c r="O36" s="63"/>
    </row>
    <row r="37" spans="1:15" s="64" customFormat="1" ht="13.5" customHeight="1" thickBot="1">
      <c r="A37" s="230"/>
      <c r="B37" s="232"/>
      <c r="C37" s="234"/>
      <c r="D37" s="234"/>
      <c r="E37" s="234"/>
      <c r="F37" s="235"/>
      <c r="G37" s="75" t="s">
        <v>64</v>
      </c>
      <c r="H37" s="76"/>
      <c r="I37" s="77"/>
      <c r="J37" s="75" t="s">
        <v>66</v>
      </c>
      <c r="K37" s="78">
        <f>SUM(L37:N37)</f>
        <v>1275000</v>
      </c>
      <c r="L37" s="78">
        <v>1105000</v>
      </c>
      <c r="M37" s="78">
        <v>170000</v>
      </c>
      <c r="N37" s="146">
        <v>0</v>
      </c>
      <c r="O37" s="63"/>
    </row>
    <row r="38" spans="1:15" s="64" customFormat="1" ht="13.5" customHeight="1" thickBot="1">
      <c r="A38" s="230"/>
      <c r="B38" s="232"/>
      <c r="C38" s="234"/>
      <c r="D38" s="234"/>
      <c r="E38" s="234"/>
      <c r="F38" s="235"/>
      <c r="G38" s="75" t="s">
        <v>65</v>
      </c>
      <c r="H38" s="76"/>
      <c r="I38" s="77"/>
      <c r="J38" s="75"/>
      <c r="K38" s="78">
        <f>L38</f>
        <v>0</v>
      </c>
      <c r="L38" s="78">
        <v>0</v>
      </c>
      <c r="M38" s="78">
        <v>0</v>
      </c>
      <c r="N38" s="146">
        <v>0</v>
      </c>
      <c r="O38" s="63"/>
    </row>
    <row r="39" spans="1:15" s="64" customFormat="1" ht="13.5" customHeight="1" thickBot="1">
      <c r="A39" s="230"/>
      <c r="B39" s="232"/>
      <c r="C39" s="234"/>
      <c r="D39" s="234"/>
      <c r="E39" s="234"/>
      <c r="F39" s="235"/>
      <c r="G39" s="229" t="s">
        <v>16</v>
      </c>
      <c r="H39" s="229"/>
      <c r="I39" s="229"/>
      <c r="J39" s="229"/>
      <c r="K39" s="79">
        <f>SUM(K36:K38)</f>
        <v>1500000</v>
      </c>
      <c r="L39" s="79">
        <f>SUM(L36:L38)</f>
        <v>1300000</v>
      </c>
      <c r="M39" s="79">
        <f>SUM(M36:M38)</f>
        <v>200000</v>
      </c>
      <c r="N39" s="147">
        <f>SUM(N36:N38)</f>
        <v>0</v>
      </c>
      <c r="O39" s="63"/>
    </row>
    <row r="40" spans="1:14" s="64" customFormat="1" ht="13.5" customHeight="1" thickBot="1">
      <c r="A40" s="230">
        <v>7</v>
      </c>
      <c r="B40" s="232" t="s">
        <v>33</v>
      </c>
      <c r="C40" s="234">
        <v>2007</v>
      </c>
      <c r="D40" s="234">
        <v>2010</v>
      </c>
      <c r="E40" s="234">
        <v>77</v>
      </c>
      <c r="F40" s="235" t="s">
        <v>19</v>
      </c>
      <c r="G40" s="71" t="s">
        <v>63</v>
      </c>
      <c r="H40" s="72"/>
      <c r="I40" s="73"/>
      <c r="J40" s="71"/>
      <c r="K40" s="74">
        <f>SUM(L40:N40)</f>
        <v>345000</v>
      </c>
      <c r="L40" s="80">
        <v>195000</v>
      </c>
      <c r="M40" s="80">
        <v>150000</v>
      </c>
      <c r="N40" s="151">
        <v>0</v>
      </c>
    </row>
    <row r="41" spans="1:14" s="64" customFormat="1" ht="13.5" customHeight="1" thickBot="1">
      <c r="A41" s="230"/>
      <c r="B41" s="232"/>
      <c r="C41" s="234"/>
      <c r="D41" s="234"/>
      <c r="E41" s="234"/>
      <c r="F41" s="235"/>
      <c r="G41" s="75" t="s">
        <v>64</v>
      </c>
      <c r="H41" s="76"/>
      <c r="I41" s="77"/>
      <c r="J41" s="75" t="s">
        <v>66</v>
      </c>
      <c r="K41" s="78">
        <f>SUM(L41:N41)</f>
        <v>1955000</v>
      </c>
      <c r="L41" s="78">
        <v>1105000</v>
      </c>
      <c r="M41" s="78">
        <v>850000</v>
      </c>
      <c r="N41" s="146">
        <v>0</v>
      </c>
    </row>
    <row r="42" spans="1:14" s="64" customFormat="1" ht="13.5" customHeight="1" thickBot="1">
      <c r="A42" s="230"/>
      <c r="B42" s="232"/>
      <c r="C42" s="234"/>
      <c r="D42" s="234"/>
      <c r="E42" s="234"/>
      <c r="F42" s="235"/>
      <c r="G42" s="75" t="s">
        <v>65</v>
      </c>
      <c r="H42" s="76"/>
      <c r="I42" s="77"/>
      <c r="J42" s="75"/>
      <c r="K42" s="78">
        <f>L42</f>
        <v>0</v>
      </c>
      <c r="L42" s="78">
        <v>0</v>
      </c>
      <c r="M42" s="78">
        <v>0</v>
      </c>
      <c r="N42" s="146">
        <v>0</v>
      </c>
    </row>
    <row r="43" spans="1:14" s="64" customFormat="1" ht="13.5" customHeight="1" thickBot="1">
      <c r="A43" s="230"/>
      <c r="B43" s="232"/>
      <c r="C43" s="234"/>
      <c r="D43" s="234"/>
      <c r="E43" s="234"/>
      <c r="F43" s="235"/>
      <c r="G43" s="229" t="s">
        <v>16</v>
      </c>
      <c r="H43" s="229"/>
      <c r="I43" s="229"/>
      <c r="J43" s="229"/>
      <c r="K43" s="79">
        <f>SUM(K40:K42)</f>
        <v>2300000</v>
      </c>
      <c r="L43" s="79">
        <f>SUM(L40:L42)</f>
        <v>1300000</v>
      </c>
      <c r="M43" s="79">
        <f>SUM(M40:M42)</f>
        <v>1000000</v>
      </c>
      <c r="N43" s="147">
        <f>SUM(N40:N42)</f>
        <v>0</v>
      </c>
    </row>
    <row r="44" spans="1:14" s="51" customFormat="1" ht="13.5" customHeight="1" thickBot="1">
      <c r="A44" s="230">
        <v>8</v>
      </c>
      <c r="B44" s="232" t="s">
        <v>34</v>
      </c>
      <c r="C44" s="234">
        <v>2008</v>
      </c>
      <c r="D44" s="234">
        <v>2011</v>
      </c>
      <c r="E44" s="234">
        <v>46</v>
      </c>
      <c r="F44" s="235" t="s">
        <v>19</v>
      </c>
      <c r="G44" s="71" t="s">
        <v>63</v>
      </c>
      <c r="H44" s="72"/>
      <c r="I44" s="73"/>
      <c r="J44" s="71"/>
      <c r="K44" s="74">
        <f>SUM(L44:N44)</f>
        <v>415000</v>
      </c>
      <c r="L44" s="74">
        <v>415000</v>
      </c>
      <c r="M44" s="78">
        <v>0</v>
      </c>
      <c r="N44" s="146">
        <v>0</v>
      </c>
    </row>
    <row r="45" spans="1:14" s="51" customFormat="1" ht="13.5" customHeight="1" thickBot="1">
      <c r="A45" s="230"/>
      <c r="B45" s="232"/>
      <c r="C45" s="234"/>
      <c r="D45" s="234"/>
      <c r="E45" s="234"/>
      <c r="F45" s="235"/>
      <c r="G45" s="75" t="s">
        <v>64</v>
      </c>
      <c r="H45" s="76"/>
      <c r="I45" s="77"/>
      <c r="J45" s="75" t="s">
        <v>66</v>
      </c>
      <c r="K45" s="78">
        <f>SUM(L45:N45)</f>
        <v>20600000</v>
      </c>
      <c r="L45" s="78">
        <v>0</v>
      </c>
      <c r="M45" s="78">
        <v>9975000</v>
      </c>
      <c r="N45" s="146">
        <v>10625000</v>
      </c>
    </row>
    <row r="46" spans="1:14" s="51" customFormat="1" ht="13.5" customHeight="1" thickBot="1">
      <c r="A46" s="230"/>
      <c r="B46" s="232"/>
      <c r="C46" s="234"/>
      <c r="D46" s="234"/>
      <c r="E46" s="234"/>
      <c r="F46" s="235"/>
      <c r="G46" s="75" t="s">
        <v>65</v>
      </c>
      <c r="H46" s="76"/>
      <c r="I46" s="77"/>
      <c r="J46" s="75"/>
      <c r="K46" s="78">
        <f>SUM(L46:N46)</f>
        <v>3640000</v>
      </c>
      <c r="L46" s="78">
        <v>0</v>
      </c>
      <c r="M46" s="78">
        <v>1765000</v>
      </c>
      <c r="N46" s="146">
        <v>1875000</v>
      </c>
    </row>
    <row r="47" spans="1:14" s="51" customFormat="1" ht="13.5" customHeight="1" thickBot="1">
      <c r="A47" s="230"/>
      <c r="B47" s="232"/>
      <c r="C47" s="234"/>
      <c r="D47" s="234"/>
      <c r="E47" s="234"/>
      <c r="F47" s="235"/>
      <c r="G47" s="229" t="s">
        <v>16</v>
      </c>
      <c r="H47" s="229"/>
      <c r="I47" s="229"/>
      <c r="J47" s="229"/>
      <c r="K47" s="79">
        <f>SUM(K44:K46)</f>
        <v>24655000</v>
      </c>
      <c r="L47" s="79">
        <f>SUM(L44:L46)</f>
        <v>415000</v>
      </c>
      <c r="M47" s="79">
        <f>SUM(M44:M46)</f>
        <v>11740000</v>
      </c>
      <c r="N47" s="147">
        <f>SUM(N44:N46)</f>
        <v>12500000</v>
      </c>
    </row>
    <row r="48" spans="1:14" s="64" customFormat="1" ht="13.5" customHeight="1" thickBot="1">
      <c r="A48" s="230">
        <v>9</v>
      </c>
      <c r="B48" s="232" t="s">
        <v>67</v>
      </c>
      <c r="C48" s="234">
        <v>2008</v>
      </c>
      <c r="D48" s="234">
        <v>2011</v>
      </c>
      <c r="E48" s="234"/>
      <c r="F48" s="235" t="s">
        <v>19</v>
      </c>
      <c r="G48" s="71" t="s">
        <v>63</v>
      </c>
      <c r="H48" s="72"/>
      <c r="I48" s="73"/>
      <c r="J48" s="71"/>
      <c r="K48" s="74">
        <f>SUM(L48:N48)</f>
        <v>455000</v>
      </c>
      <c r="L48" s="74">
        <v>200000</v>
      </c>
      <c r="M48" s="78">
        <v>255000</v>
      </c>
      <c r="N48" s="146">
        <v>0</v>
      </c>
    </row>
    <row r="49" spans="1:14" s="64" customFormat="1" ht="13.5" customHeight="1" thickBot="1">
      <c r="A49" s="230"/>
      <c r="B49" s="232"/>
      <c r="C49" s="234"/>
      <c r="D49" s="234"/>
      <c r="E49" s="234"/>
      <c r="F49" s="235"/>
      <c r="G49" s="75" t="s">
        <v>64</v>
      </c>
      <c r="H49" s="76"/>
      <c r="I49" s="77"/>
      <c r="J49" s="75" t="s">
        <v>66</v>
      </c>
      <c r="K49" s="78">
        <f>SUM(L49:N49)</f>
        <v>1445000</v>
      </c>
      <c r="L49" s="78">
        <v>0</v>
      </c>
      <c r="M49" s="78">
        <v>1445000</v>
      </c>
      <c r="N49" s="146">
        <v>0</v>
      </c>
    </row>
    <row r="50" spans="1:14" s="64" customFormat="1" ht="13.5" customHeight="1" thickBot="1">
      <c r="A50" s="230"/>
      <c r="B50" s="232"/>
      <c r="C50" s="234"/>
      <c r="D50" s="234"/>
      <c r="E50" s="234"/>
      <c r="F50" s="235"/>
      <c r="G50" s="75" t="s">
        <v>65</v>
      </c>
      <c r="H50" s="76"/>
      <c r="I50" s="77"/>
      <c r="J50" s="75"/>
      <c r="K50" s="78">
        <f>SUM(L50:N50)</f>
        <v>0</v>
      </c>
      <c r="L50" s="78">
        <v>0</v>
      </c>
      <c r="M50" s="78">
        <v>0</v>
      </c>
      <c r="N50" s="146">
        <v>0</v>
      </c>
    </row>
    <row r="51" spans="1:14" s="64" customFormat="1" ht="13.5" customHeight="1" thickBot="1">
      <c r="A51" s="230"/>
      <c r="B51" s="232"/>
      <c r="C51" s="234"/>
      <c r="D51" s="234"/>
      <c r="E51" s="234"/>
      <c r="F51" s="235"/>
      <c r="G51" s="229" t="s">
        <v>16</v>
      </c>
      <c r="H51" s="229"/>
      <c r="I51" s="229"/>
      <c r="J51" s="229"/>
      <c r="K51" s="79">
        <f>SUM(K48:K50)</f>
        <v>1900000</v>
      </c>
      <c r="L51" s="79">
        <f>SUM(L48:L50)</f>
        <v>200000</v>
      </c>
      <c r="M51" s="79">
        <f>SUM(M48:M50)</f>
        <v>1700000</v>
      </c>
      <c r="N51" s="147">
        <f>SUM(N48:N50)</f>
        <v>0</v>
      </c>
    </row>
    <row r="52" spans="1:14" ht="13.5" customHeight="1" thickBot="1">
      <c r="A52" s="230">
        <v>10</v>
      </c>
      <c r="B52" s="232" t="s">
        <v>42</v>
      </c>
      <c r="C52" s="234">
        <v>2008</v>
      </c>
      <c r="D52" s="234">
        <v>2011</v>
      </c>
      <c r="E52" s="234"/>
      <c r="F52" s="235" t="s">
        <v>19</v>
      </c>
      <c r="G52" s="71" t="s">
        <v>63</v>
      </c>
      <c r="H52" s="72"/>
      <c r="I52" s="73"/>
      <c r="J52" s="71"/>
      <c r="K52" s="74">
        <f>SUM(L52:N52)</f>
        <v>435914.18</v>
      </c>
      <c r="L52" s="74">
        <f>270942.58-28.4</f>
        <v>270914.18</v>
      </c>
      <c r="M52" s="78">
        <v>165000</v>
      </c>
      <c r="N52" s="146">
        <v>0</v>
      </c>
    </row>
    <row r="53" spans="1:14" ht="14.25" customHeight="1" thickBot="1">
      <c r="A53" s="230"/>
      <c r="B53" s="232"/>
      <c r="C53" s="234"/>
      <c r="D53" s="234"/>
      <c r="E53" s="234"/>
      <c r="F53" s="235"/>
      <c r="G53" s="75" t="s">
        <v>64</v>
      </c>
      <c r="H53" s="76"/>
      <c r="I53" s="77"/>
      <c r="J53" s="75" t="s">
        <v>66</v>
      </c>
      <c r="K53" s="78">
        <f>SUM(L53:N53)</f>
        <v>678364.31</v>
      </c>
      <c r="L53" s="78">
        <f>293335.91+28.4</f>
        <v>293364.31</v>
      </c>
      <c r="M53" s="78">
        <v>385000</v>
      </c>
      <c r="N53" s="146">
        <v>0</v>
      </c>
    </row>
    <row r="54" spans="1:14" ht="13.5" customHeight="1" thickBot="1">
      <c r="A54" s="230"/>
      <c r="B54" s="232"/>
      <c r="C54" s="234"/>
      <c r="D54" s="234"/>
      <c r="E54" s="234"/>
      <c r="F54" s="235"/>
      <c r="G54" s="75" t="s">
        <v>65</v>
      </c>
      <c r="H54" s="76"/>
      <c r="I54" s="77"/>
      <c r="J54" s="75"/>
      <c r="K54" s="78">
        <f>SUM(L54:N54)</f>
        <v>0</v>
      </c>
      <c r="L54" s="78">
        <v>0</v>
      </c>
      <c r="M54" s="78">
        <v>0</v>
      </c>
      <c r="N54" s="146">
        <v>0</v>
      </c>
    </row>
    <row r="55" spans="1:14" ht="13.5" customHeight="1" thickBot="1">
      <c r="A55" s="231"/>
      <c r="B55" s="233"/>
      <c r="C55" s="199"/>
      <c r="D55" s="199"/>
      <c r="E55" s="199"/>
      <c r="F55" s="203"/>
      <c r="G55" s="201" t="s">
        <v>16</v>
      </c>
      <c r="H55" s="201"/>
      <c r="I55" s="201"/>
      <c r="J55" s="201"/>
      <c r="K55" s="131">
        <f>SUM(K52:K54)</f>
        <v>1114278.49</v>
      </c>
      <c r="L55" s="131">
        <f>SUM(L52:L54)</f>
        <v>564278.49</v>
      </c>
      <c r="M55" s="131">
        <f>SUM(M52:M54)</f>
        <v>550000</v>
      </c>
      <c r="N55" s="132">
        <f>SUM(N52:N54)</f>
        <v>0</v>
      </c>
    </row>
    <row r="56" spans="1:14" ht="13.5" customHeight="1" thickBot="1">
      <c r="A56" s="221" t="s">
        <v>68</v>
      </c>
      <c r="B56" s="224" t="s">
        <v>69</v>
      </c>
      <c r="C56" s="224"/>
      <c r="D56" s="224"/>
      <c r="E56" s="224"/>
      <c r="F56" s="224"/>
      <c r="G56" s="110" t="s">
        <v>63</v>
      </c>
      <c r="H56" s="111"/>
      <c r="I56" s="111"/>
      <c r="J56" s="112"/>
      <c r="K56" s="113">
        <f aca="true" t="shared" si="1" ref="K56:N57">SUM(K60,K64,K68,K72,K76,K80)</f>
        <v>81448.3</v>
      </c>
      <c r="L56" s="113">
        <f t="shared" si="1"/>
        <v>20840.8</v>
      </c>
      <c r="M56" s="113">
        <f t="shared" si="1"/>
        <v>35707.5</v>
      </c>
      <c r="N56" s="114">
        <f t="shared" si="1"/>
        <v>24900</v>
      </c>
    </row>
    <row r="57" spans="1:14" ht="13.5" customHeight="1" thickBot="1">
      <c r="A57" s="222"/>
      <c r="B57" s="225"/>
      <c r="C57" s="225"/>
      <c r="D57" s="225"/>
      <c r="E57" s="225"/>
      <c r="F57" s="225"/>
      <c r="G57" s="65" t="s">
        <v>64</v>
      </c>
      <c r="H57" s="81"/>
      <c r="I57" s="81"/>
      <c r="J57" s="104"/>
      <c r="K57" s="106">
        <f t="shared" si="1"/>
        <v>657371.7</v>
      </c>
      <c r="L57" s="106">
        <f t="shared" si="1"/>
        <v>313929.2</v>
      </c>
      <c r="M57" s="106">
        <f t="shared" si="1"/>
        <v>202342.5</v>
      </c>
      <c r="N57" s="115">
        <f t="shared" si="1"/>
        <v>141100</v>
      </c>
    </row>
    <row r="58" spans="1:14" ht="13.5" customHeight="1" thickBot="1">
      <c r="A58" s="222"/>
      <c r="B58" s="225"/>
      <c r="C58" s="225"/>
      <c r="D58" s="225"/>
      <c r="E58" s="225"/>
      <c r="F58" s="225"/>
      <c r="G58" s="65" t="s">
        <v>65</v>
      </c>
      <c r="H58" s="81"/>
      <c r="I58" s="81"/>
      <c r="J58" s="104"/>
      <c r="K58" s="106">
        <f>SUM(L58:N58)</f>
        <v>0</v>
      </c>
      <c r="L58" s="106">
        <f aca="true" t="shared" si="2" ref="L58:N59">SUM(L62,L66,L70,L74,L78,L82)</f>
        <v>0</v>
      </c>
      <c r="M58" s="106">
        <f t="shared" si="2"/>
        <v>0</v>
      </c>
      <c r="N58" s="115">
        <f t="shared" si="2"/>
        <v>0</v>
      </c>
    </row>
    <row r="59" spans="1:14" ht="13.5" customHeight="1" thickBot="1">
      <c r="A59" s="223"/>
      <c r="B59" s="226"/>
      <c r="C59" s="226"/>
      <c r="D59" s="226"/>
      <c r="E59" s="226"/>
      <c r="F59" s="226"/>
      <c r="G59" s="227" t="s">
        <v>16</v>
      </c>
      <c r="H59" s="227"/>
      <c r="I59" s="227"/>
      <c r="J59" s="228"/>
      <c r="K59" s="116">
        <f>K56+K57</f>
        <v>738820</v>
      </c>
      <c r="L59" s="117">
        <f t="shared" si="2"/>
        <v>334770</v>
      </c>
      <c r="M59" s="117">
        <f t="shared" si="2"/>
        <v>238050</v>
      </c>
      <c r="N59" s="118">
        <f t="shared" si="2"/>
        <v>166000</v>
      </c>
    </row>
    <row r="60" spans="1:14" ht="13.5" customHeight="1" thickBot="1">
      <c r="A60" s="208">
        <v>1</v>
      </c>
      <c r="B60" s="210" t="s">
        <v>70</v>
      </c>
      <c r="C60" s="204">
        <v>2008</v>
      </c>
      <c r="D60" s="204">
        <v>2010</v>
      </c>
      <c r="E60" s="204">
        <v>58</v>
      </c>
      <c r="F60" s="206" t="s">
        <v>19</v>
      </c>
      <c r="G60" s="107" t="s">
        <v>63</v>
      </c>
      <c r="H60" s="108"/>
      <c r="I60" s="109"/>
      <c r="J60" s="107"/>
      <c r="K60" s="105">
        <f>SUM(L60:N60)</f>
        <v>13725</v>
      </c>
      <c r="L60" s="105">
        <f>L63-L61</f>
        <v>4117.5</v>
      </c>
      <c r="M60" s="105">
        <f>M63-M61</f>
        <v>9607.5</v>
      </c>
      <c r="N60" s="93">
        <v>0</v>
      </c>
    </row>
    <row r="61" spans="1:14" ht="13.5" customHeight="1" thickBot="1">
      <c r="A61" s="200"/>
      <c r="B61" s="136"/>
      <c r="C61" s="194"/>
      <c r="D61" s="194"/>
      <c r="E61" s="194"/>
      <c r="F61" s="195"/>
      <c r="G61" s="75" t="s">
        <v>64</v>
      </c>
      <c r="H61" s="76"/>
      <c r="I61" s="77"/>
      <c r="J61" s="75" t="s">
        <v>66</v>
      </c>
      <c r="K61" s="94">
        <f>SUM(L61:N61)</f>
        <v>77775</v>
      </c>
      <c r="L61" s="94">
        <f>L63*0.85</f>
        <v>23332.5</v>
      </c>
      <c r="M61" s="94">
        <f>M63*0.85</f>
        <v>54442.5</v>
      </c>
      <c r="N61" s="95">
        <v>0</v>
      </c>
    </row>
    <row r="62" spans="1:14" ht="13.5" customHeight="1" thickBot="1">
      <c r="A62" s="200"/>
      <c r="B62" s="136"/>
      <c r="C62" s="194"/>
      <c r="D62" s="194"/>
      <c r="E62" s="194"/>
      <c r="F62" s="195"/>
      <c r="G62" s="75" t="s">
        <v>65</v>
      </c>
      <c r="H62" s="76"/>
      <c r="I62" s="77"/>
      <c r="J62" s="75"/>
      <c r="K62" s="94" t="s">
        <v>71</v>
      </c>
      <c r="L62" s="94">
        <v>0</v>
      </c>
      <c r="M62" s="94">
        <v>0</v>
      </c>
      <c r="N62" s="98">
        <v>0</v>
      </c>
    </row>
    <row r="63" spans="1:14" ht="13.5" customHeight="1" thickBot="1">
      <c r="A63" s="200"/>
      <c r="B63" s="136"/>
      <c r="C63" s="194"/>
      <c r="D63" s="194"/>
      <c r="E63" s="194"/>
      <c r="F63" s="195"/>
      <c r="G63" s="196" t="s">
        <v>16</v>
      </c>
      <c r="H63" s="196"/>
      <c r="I63" s="196"/>
      <c r="J63" s="196"/>
      <c r="K63" s="96">
        <f>SUM(L63:N63)</f>
        <v>91500</v>
      </c>
      <c r="L63" s="97">
        <v>27450</v>
      </c>
      <c r="M63" s="97">
        <v>64050</v>
      </c>
      <c r="N63" s="101">
        <v>0</v>
      </c>
    </row>
    <row r="64" spans="1:14" ht="13.5" customHeight="1" thickBot="1">
      <c r="A64" s="200">
        <v>2</v>
      </c>
      <c r="B64" s="136" t="s">
        <v>77</v>
      </c>
      <c r="C64" s="194">
        <v>2009</v>
      </c>
      <c r="D64" s="194">
        <v>2009</v>
      </c>
      <c r="E64" s="194">
        <v>58</v>
      </c>
      <c r="F64" s="195" t="s">
        <v>19</v>
      </c>
      <c r="G64" s="71" t="s">
        <v>63</v>
      </c>
      <c r="H64" s="72"/>
      <c r="I64" s="73"/>
      <c r="J64" s="71"/>
      <c r="K64" s="120">
        <f>L64</f>
        <v>16723.3</v>
      </c>
      <c r="L64" s="92">
        <v>16723.3</v>
      </c>
      <c r="M64" s="92">
        <v>0</v>
      </c>
      <c r="N64" s="93">
        <v>0</v>
      </c>
    </row>
    <row r="65" spans="1:14" ht="13.5" customHeight="1" thickBot="1">
      <c r="A65" s="200"/>
      <c r="B65" s="136"/>
      <c r="C65" s="194"/>
      <c r="D65" s="194"/>
      <c r="E65" s="194"/>
      <c r="F65" s="195"/>
      <c r="G65" s="75" t="s">
        <v>64</v>
      </c>
      <c r="H65" s="76"/>
      <c r="I65" s="77"/>
      <c r="J65" s="103" t="s">
        <v>76</v>
      </c>
      <c r="K65" s="121">
        <f>L65</f>
        <v>142536.7</v>
      </c>
      <c r="L65" s="119">
        <v>142536.7</v>
      </c>
      <c r="M65" s="94">
        <v>0</v>
      </c>
      <c r="N65" s="95">
        <v>0</v>
      </c>
    </row>
    <row r="66" spans="1:14" ht="13.5" customHeight="1" thickBot="1">
      <c r="A66" s="200"/>
      <c r="B66" s="136"/>
      <c r="C66" s="194"/>
      <c r="D66" s="194"/>
      <c r="E66" s="194"/>
      <c r="F66" s="195"/>
      <c r="G66" s="75" t="s">
        <v>65</v>
      </c>
      <c r="H66" s="76"/>
      <c r="I66" s="77"/>
      <c r="J66" s="75"/>
      <c r="K66" s="105" t="s">
        <v>71</v>
      </c>
      <c r="L66" s="94">
        <v>0</v>
      </c>
      <c r="M66" s="94">
        <v>0</v>
      </c>
      <c r="N66" s="98">
        <v>0</v>
      </c>
    </row>
    <row r="67" spans="1:14" ht="13.5" customHeight="1" thickBot="1">
      <c r="A67" s="200"/>
      <c r="B67" s="136"/>
      <c r="C67" s="194"/>
      <c r="D67" s="194"/>
      <c r="E67" s="194"/>
      <c r="F67" s="195"/>
      <c r="G67" s="196" t="s">
        <v>16</v>
      </c>
      <c r="H67" s="196"/>
      <c r="I67" s="196"/>
      <c r="J67" s="196"/>
      <c r="K67" s="96">
        <f>SUM(K64:K66)</f>
        <v>159260</v>
      </c>
      <c r="L67" s="97">
        <f>SUM(L64:L66)</f>
        <v>159260</v>
      </c>
      <c r="M67" s="97">
        <v>0</v>
      </c>
      <c r="N67" s="101">
        <v>0</v>
      </c>
    </row>
    <row r="68" spans="1:14" ht="13.5" customHeight="1">
      <c r="A68" s="200">
        <v>3</v>
      </c>
      <c r="B68" s="136" t="s">
        <v>80</v>
      </c>
      <c r="C68" s="194">
        <v>2009</v>
      </c>
      <c r="D68" s="194">
        <v>2009</v>
      </c>
      <c r="E68" s="194">
        <v>71</v>
      </c>
      <c r="F68" s="195" t="s">
        <v>19</v>
      </c>
      <c r="G68" s="71" t="s">
        <v>63</v>
      </c>
      <c r="H68" s="72"/>
      <c r="I68" s="73"/>
      <c r="J68" s="71"/>
      <c r="K68" s="92">
        <v>0</v>
      </c>
      <c r="L68" s="92">
        <v>0</v>
      </c>
      <c r="M68" s="99">
        <v>0</v>
      </c>
      <c r="N68" s="93">
        <v>0</v>
      </c>
    </row>
    <row r="69" spans="1:14" ht="13.5" customHeight="1">
      <c r="A69" s="208"/>
      <c r="B69" s="210"/>
      <c r="C69" s="204"/>
      <c r="D69" s="204"/>
      <c r="E69" s="204"/>
      <c r="F69" s="206"/>
      <c r="G69" s="75" t="s">
        <v>64</v>
      </c>
      <c r="H69" s="76"/>
      <c r="I69" s="77"/>
      <c r="J69" s="75" t="s">
        <v>76</v>
      </c>
      <c r="K69" s="94">
        <v>48426</v>
      </c>
      <c r="L69" s="94">
        <v>48426</v>
      </c>
      <c r="M69" s="100">
        <v>0</v>
      </c>
      <c r="N69" s="95">
        <v>0</v>
      </c>
    </row>
    <row r="70" spans="1:14" ht="13.5" customHeight="1">
      <c r="A70" s="208"/>
      <c r="B70" s="210"/>
      <c r="C70" s="204"/>
      <c r="D70" s="204"/>
      <c r="E70" s="204"/>
      <c r="F70" s="206"/>
      <c r="G70" s="75" t="s">
        <v>65</v>
      </c>
      <c r="H70" s="76"/>
      <c r="I70" s="77"/>
      <c r="J70" s="75"/>
      <c r="K70" s="123" t="s">
        <v>71</v>
      </c>
      <c r="L70" s="94">
        <v>0</v>
      </c>
      <c r="M70" s="100">
        <v>0</v>
      </c>
      <c r="N70" s="98">
        <v>0</v>
      </c>
    </row>
    <row r="71" spans="1:14" ht="13.5" customHeight="1" thickBot="1">
      <c r="A71" s="209"/>
      <c r="B71" s="211"/>
      <c r="C71" s="205"/>
      <c r="D71" s="205"/>
      <c r="E71" s="205"/>
      <c r="F71" s="207"/>
      <c r="G71" s="82" t="s">
        <v>16</v>
      </c>
      <c r="H71" s="82"/>
      <c r="I71" s="82"/>
      <c r="J71" s="122"/>
      <c r="K71" s="124">
        <v>48426</v>
      </c>
      <c r="L71" s="96">
        <v>48426</v>
      </c>
      <c r="M71" s="97">
        <v>0</v>
      </c>
      <c r="N71" s="101">
        <v>0</v>
      </c>
    </row>
    <row r="72" spans="1:14" ht="13.5" customHeight="1" thickBot="1">
      <c r="A72" s="200">
        <v>4</v>
      </c>
      <c r="B72" s="136" t="s">
        <v>81</v>
      </c>
      <c r="C72" s="194">
        <v>2008</v>
      </c>
      <c r="D72" s="194">
        <v>2009</v>
      </c>
      <c r="E72" s="194">
        <v>71</v>
      </c>
      <c r="F72" s="195" t="s">
        <v>19</v>
      </c>
      <c r="G72" s="71" t="s">
        <v>63</v>
      </c>
      <c r="H72" s="72"/>
      <c r="I72" s="73"/>
      <c r="J72" s="71"/>
      <c r="K72" s="105">
        <v>0</v>
      </c>
      <c r="L72" s="92">
        <v>0</v>
      </c>
      <c r="M72" s="99">
        <v>0</v>
      </c>
      <c r="N72" s="93">
        <v>0</v>
      </c>
    </row>
    <row r="73" spans="1:14" ht="13.5" customHeight="1" thickBot="1">
      <c r="A73" s="200"/>
      <c r="B73" s="136"/>
      <c r="C73" s="194"/>
      <c r="D73" s="194"/>
      <c r="E73" s="194"/>
      <c r="F73" s="195"/>
      <c r="G73" s="75" t="s">
        <v>64</v>
      </c>
      <c r="H73" s="76"/>
      <c r="I73" s="77"/>
      <c r="J73" s="75" t="s">
        <v>76</v>
      </c>
      <c r="K73" s="94">
        <v>49844</v>
      </c>
      <c r="L73" s="94">
        <v>49844</v>
      </c>
      <c r="M73" s="100">
        <v>0</v>
      </c>
      <c r="N73" s="95">
        <v>0</v>
      </c>
    </row>
    <row r="74" spans="1:14" ht="13.5" customHeight="1" thickBot="1">
      <c r="A74" s="200"/>
      <c r="B74" s="136"/>
      <c r="C74" s="194"/>
      <c r="D74" s="194"/>
      <c r="E74" s="194"/>
      <c r="F74" s="195"/>
      <c r="G74" s="75" t="s">
        <v>65</v>
      </c>
      <c r="H74" s="76"/>
      <c r="I74" s="77"/>
      <c r="J74" s="75"/>
      <c r="K74" s="123" t="s">
        <v>71</v>
      </c>
      <c r="L74" s="94">
        <v>0</v>
      </c>
      <c r="M74" s="100">
        <v>0</v>
      </c>
      <c r="N74" s="98">
        <v>0</v>
      </c>
    </row>
    <row r="75" spans="1:14" ht="13.5" customHeight="1" thickBot="1">
      <c r="A75" s="200"/>
      <c r="B75" s="136"/>
      <c r="C75" s="194"/>
      <c r="D75" s="194"/>
      <c r="E75" s="194"/>
      <c r="F75" s="195"/>
      <c r="G75" s="196" t="s">
        <v>16</v>
      </c>
      <c r="H75" s="196"/>
      <c r="I75" s="196"/>
      <c r="J75" s="164"/>
      <c r="K75" s="124">
        <v>49844</v>
      </c>
      <c r="L75" s="96">
        <v>49844</v>
      </c>
      <c r="M75" s="97">
        <v>0</v>
      </c>
      <c r="N75" s="101">
        <v>0</v>
      </c>
    </row>
    <row r="76" spans="1:14" ht="13.5" customHeight="1" thickBot="1">
      <c r="A76" s="200">
        <v>5</v>
      </c>
      <c r="B76" s="136" t="s">
        <v>82</v>
      </c>
      <c r="C76" s="194">
        <v>2008</v>
      </c>
      <c r="D76" s="194">
        <v>2009</v>
      </c>
      <c r="E76" s="194">
        <v>71</v>
      </c>
      <c r="F76" s="195" t="s">
        <v>19</v>
      </c>
      <c r="G76" s="71" t="s">
        <v>63</v>
      </c>
      <c r="H76" s="72"/>
      <c r="I76" s="73"/>
      <c r="J76" s="71"/>
      <c r="K76" s="105">
        <v>0</v>
      </c>
      <c r="L76" s="92">
        <v>0</v>
      </c>
      <c r="M76" s="99">
        <v>0</v>
      </c>
      <c r="N76" s="93">
        <v>0</v>
      </c>
    </row>
    <row r="77" spans="1:14" ht="13.5" customHeight="1" thickBot="1">
      <c r="A77" s="200"/>
      <c r="B77" s="136"/>
      <c r="C77" s="194"/>
      <c r="D77" s="194"/>
      <c r="E77" s="194"/>
      <c r="F77" s="195"/>
      <c r="G77" s="75" t="s">
        <v>64</v>
      </c>
      <c r="H77" s="76"/>
      <c r="I77" s="77"/>
      <c r="J77" s="75" t="s">
        <v>76</v>
      </c>
      <c r="K77" s="94">
        <v>49790</v>
      </c>
      <c r="L77" s="94">
        <v>49790</v>
      </c>
      <c r="M77" s="100">
        <v>0</v>
      </c>
      <c r="N77" s="95">
        <v>0</v>
      </c>
    </row>
    <row r="78" spans="1:14" ht="13.5" customHeight="1" thickBot="1">
      <c r="A78" s="200"/>
      <c r="B78" s="136"/>
      <c r="C78" s="194"/>
      <c r="D78" s="194"/>
      <c r="E78" s="194"/>
      <c r="F78" s="195"/>
      <c r="G78" s="75" t="s">
        <v>65</v>
      </c>
      <c r="H78" s="76"/>
      <c r="I78" s="77"/>
      <c r="J78" s="75"/>
      <c r="K78" s="94">
        <v>0</v>
      </c>
      <c r="L78" s="94">
        <v>0</v>
      </c>
      <c r="M78" s="100">
        <v>0</v>
      </c>
      <c r="N78" s="98">
        <v>0</v>
      </c>
    </row>
    <row r="79" spans="1:14" ht="13.5" customHeight="1" thickBot="1">
      <c r="A79" s="200"/>
      <c r="B79" s="136"/>
      <c r="C79" s="194"/>
      <c r="D79" s="194"/>
      <c r="E79" s="194"/>
      <c r="F79" s="195"/>
      <c r="G79" s="196" t="s">
        <v>16</v>
      </c>
      <c r="H79" s="196"/>
      <c r="I79" s="196"/>
      <c r="J79" s="196"/>
      <c r="K79" s="152">
        <v>49790</v>
      </c>
      <c r="L79" s="96">
        <v>49790</v>
      </c>
      <c r="M79" s="97">
        <v>0</v>
      </c>
      <c r="N79" s="153">
        <v>0</v>
      </c>
    </row>
    <row r="80" spans="1:14" ht="13.5" customHeight="1" thickBot="1">
      <c r="A80" s="144">
        <v>6</v>
      </c>
      <c r="B80" s="135" t="s">
        <v>83</v>
      </c>
      <c r="C80" s="198">
        <v>2010</v>
      </c>
      <c r="D80" s="198">
        <v>2011</v>
      </c>
      <c r="E80" s="198">
        <v>58</v>
      </c>
      <c r="F80" s="202" t="s">
        <v>19</v>
      </c>
      <c r="G80" s="154" t="s">
        <v>63</v>
      </c>
      <c r="H80" s="155"/>
      <c r="I80" s="156"/>
      <c r="J80" s="154"/>
      <c r="K80" s="157">
        <v>51000</v>
      </c>
      <c r="L80" s="157">
        <v>0</v>
      </c>
      <c r="M80" s="158">
        <v>26100</v>
      </c>
      <c r="N80" s="159">
        <f>166000*0.15</f>
        <v>24900</v>
      </c>
    </row>
    <row r="81" spans="1:14" ht="13.5" customHeight="1" thickBot="1">
      <c r="A81" s="145"/>
      <c r="B81" s="136"/>
      <c r="C81" s="194"/>
      <c r="D81" s="194"/>
      <c r="E81" s="194"/>
      <c r="F81" s="195"/>
      <c r="G81" s="75" t="s">
        <v>64</v>
      </c>
      <c r="H81" s="76"/>
      <c r="I81" s="77"/>
      <c r="J81" s="75" t="s">
        <v>66</v>
      </c>
      <c r="K81" s="94">
        <f>SUM(L81:N81)</f>
        <v>289000</v>
      </c>
      <c r="L81" s="94">
        <v>0</v>
      </c>
      <c r="M81" s="100">
        <f>174000*0.85</f>
        <v>147900</v>
      </c>
      <c r="N81" s="160">
        <f>166000*0.85</f>
        <v>141100</v>
      </c>
    </row>
    <row r="82" spans="1:14" ht="13.5" customHeight="1" thickBot="1">
      <c r="A82" s="145"/>
      <c r="B82" s="136"/>
      <c r="C82" s="194"/>
      <c r="D82" s="194"/>
      <c r="E82" s="194"/>
      <c r="F82" s="195"/>
      <c r="G82" s="75" t="s">
        <v>65</v>
      </c>
      <c r="H82" s="76"/>
      <c r="I82" s="77"/>
      <c r="J82" s="75"/>
      <c r="K82" s="94">
        <f>SUM(L82:N82)</f>
        <v>0</v>
      </c>
      <c r="L82" s="94">
        <v>0</v>
      </c>
      <c r="M82" s="100">
        <v>0</v>
      </c>
      <c r="N82" s="160">
        <v>0</v>
      </c>
    </row>
    <row r="83" spans="1:15" ht="13.5" customHeight="1" thickBot="1">
      <c r="A83" s="134"/>
      <c r="B83" s="197"/>
      <c r="C83" s="199"/>
      <c r="D83" s="199"/>
      <c r="E83" s="199"/>
      <c r="F83" s="203"/>
      <c r="G83" s="201" t="s">
        <v>16</v>
      </c>
      <c r="H83" s="201"/>
      <c r="I83" s="201"/>
      <c r="J83" s="201"/>
      <c r="K83" s="161">
        <f>SUM(L83:N83)</f>
        <v>340000</v>
      </c>
      <c r="L83" s="162">
        <f>SUM(L80:L82)</f>
        <v>0</v>
      </c>
      <c r="M83" s="162">
        <f>SUM(M80:M82)</f>
        <v>174000</v>
      </c>
      <c r="N83" s="163">
        <f>SUM(N80:N82)</f>
        <v>166000</v>
      </c>
      <c r="O83" s="85"/>
    </row>
    <row r="84" spans="1:14" ht="13.5" customHeight="1" thickBot="1">
      <c r="A84" s="215" t="s">
        <v>72</v>
      </c>
      <c r="B84" s="215"/>
      <c r="C84" s="215"/>
      <c r="D84" s="215"/>
      <c r="E84" s="215"/>
      <c r="F84" s="215"/>
      <c r="G84" s="217" t="s">
        <v>63</v>
      </c>
      <c r="H84" s="217"/>
      <c r="I84" s="217"/>
      <c r="J84" s="217"/>
      <c r="K84" s="61">
        <f>K12+K56</f>
        <v>4806517.179999999</v>
      </c>
      <c r="L84" s="61">
        <f aca="true" t="shared" si="3" ref="K84:N87">L56+L12</f>
        <v>2804456.4499999997</v>
      </c>
      <c r="M84" s="61">
        <f t="shared" si="3"/>
        <v>1425116.97</v>
      </c>
      <c r="N84" s="62">
        <f t="shared" si="3"/>
        <v>576943.76</v>
      </c>
    </row>
    <row r="85" spans="1:14" ht="13.5" customHeight="1" thickBot="1">
      <c r="A85" s="216"/>
      <c r="B85" s="216"/>
      <c r="C85" s="216"/>
      <c r="D85" s="216"/>
      <c r="E85" s="216"/>
      <c r="F85" s="216"/>
      <c r="G85" s="218" t="s">
        <v>64</v>
      </c>
      <c r="H85" s="218"/>
      <c r="I85" s="218"/>
      <c r="J85" s="218"/>
      <c r="K85" s="67">
        <f t="shared" si="3"/>
        <v>38379977.67</v>
      </c>
      <c r="L85" s="67">
        <f t="shared" si="3"/>
        <v>6984966.92</v>
      </c>
      <c r="M85" s="67">
        <f t="shared" si="3"/>
        <v>17500662.79</v>
      </c>
      <c r="N85" s="68">
        <f t="shared" si="3"/>
        <v>13894347.96</v>
      </c>
    </row>
    <row r="86" spans="1:14" ht="13.5" customHeight="1" thickBot="1">
      <c r="A86" s="216"/>
      <c r="B86" s="216"/>
      <c r="C86" s="216"/>
      <c r="D86" s="216"/>
      <c r="E86" s="216"/>
      <c r="F86" s="216"/>
      <c r="G86" s="218" t="s">
        <v>65</v>
      </c>
      <c r="H86" s="218"/>
      <c r="I86" s="218"/>
      <c r="J86" s="218"/>
      <c r="K86" s="67">
        <f t="shared" si="3"/>
        <v>3640000</v>
      </c>
      <c r="L86" s="67">
        <f t="shared" si="3"/>
        <v>0</v>
      </c>
      <c r="M86" s="67">
        <f t="shared" si="3"/>
        <v>1765000</v>
      </c>
      <c r="N86" s="68">
        <f t="shared" si="3"/>
        <v>1875000</v>
      </c>
    </row>
    <row r="87" spans="1:14" ht="13.5" customHeight="1" thickBot="1">
      <c r="A87" s="216"/>
      <c r="B87" s="216"/>
      <c r="C87" s="216"/>
      <c r="D87" s="216"/>
      <c r="E87" s="216"/>
      <c r="F87" s="216"/>
      <c r="G87" s="219" t="s">
        <v>16</v>
      </c>
      <c r="H87" s="219"/>
      <c r="I87" s="219"/>
      <c r="J87" s="219"/>
      <c r="K87" s="69">
        <f>K15+K59</f>
        <v>46826494.85</v>
      </c>
      <c r="L87" s="69">
        <f t="shared" si="3"/>
        <v>9789423.37</v>
      </c>
      <c r="M87" s="69">
        <f t="shared" si="3"/>
        <v>20690779.759999998</v>
      </c>
      <c r="N87" s="70">
        <f t="shared" si="3"/>
        <v>16346291.719999999</v>
      </c>
    </row>
    <row r="88" spans="1:14" ht="13.5" customHeight="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83"/>
      <c r="M88" s="83"/>
      <c r="N88" s="83"/>
    </row>
    <row r="89" spans="2:14" ht="13.5" customHeight="1">
      <c r="B89" s="84" t="s">
        <v>73</v>
      </c>
      <c r="C89" s="212" t="s">
        <v>74</v>
      </c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</row>
    <row r="90" spans="1:14" ht="13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6"/>
      <c r="M90" s="85"/>
      <c r="N90" s="85"/>
    </row>
    <row r="91" spans="1:14" ht="13.5" customHeight="1">
      <c r="A91" s="85"/>
      <c r="B91" s="87"/>
      <c r="C91" s="85"/>
      <c r="D91" s="85"/>
      <c r="E91" s="85"/>
      <c r="F91" s="88"/>
      <c r="G91" s="88"/>
      <c r="H91" s="88"/>
      <c r="I91" s="85"/>
      <c r="J91" s="85"/>
      <c r="K91" s="85"/>
      <c r="L91" s="89"/>
      <c r="M91" s="90"/>
      <c r="N91" s="85"/>
    </row>
    <row r="92" spans="1:14" ht="13.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6"/>
      <c r="M92" s="85"/>
      <c r="N92" s="85"/>
    </row>
    <row r="93" spans="1:14" ht="13.5" customHeight="1">
      <c r="A93" s="91" t="s">
        <v>75</v>
      </c>
      <c r="B93" s="85"/>
      <c r="C93" s="85"/>
      <c r="D93" s="85"/>
      <c r="E93" s="85"/>
      <c r="F93" s="85"/>
      <c r="G93" s="85"/>
      <c r="H93" s="85"/>
      <c r="I93" s="85"/>
      <c r="J93" s="213"/>
      <c r="K93" s="213"/>
      <c r="L93" s="213"/>
      <c r="M93" s="213"/>
      <c r="N93" s="85"/>
    </row>
    <row r="94" spans="1:14" ht="13.5" customHeight="1">
      <c r="A94" s="85"/>
      <c r="B94" s="85"/>
      <c r="C94" s="85"/>
      <c r="D94" s="85"/>
      <c r="E94" s="85"/>
      <c r="F94" s="85"/>
      <c r="G94" s="85"/>
      <c r="H94" s="85"/>
      <c r="I94" s="85"/>
      <c r="J94" s="214"/>
      <c r="K94" s="214"/>
      <c r="L94" s="214"/>
      <c r="M94" s="214"/>
      <c r="N94" s="85"/>
    </row>
    <row r="95" spans="1:14" ht="13.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6"/>
      <c r="M95" s="85"/>
      <c r="N95" s="85"/>
    </row>
    <row r="96" spans="1:14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6"/>
      <c r="M96" s="85"/>
      <c r="N96" s="85"/>
    </row>
    <row r="97" spans="1:14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6"/>
      <c r="M97" s="85"/>
      <c r="N97" s="85"/>
    </row>
    <row r="98" spans="1:14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6"/>
      <c r="M98" s="85"/>
      <c r="N98" s="85"/>
    </row>
    <row r="99" spans="1:14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6"/>
      <c r="M99" s="85"/>
      <c r="N99" s="85"/>
    </row>
    <row r="100" spans="1:14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6"/>
      <c r="M100" s="85"/>
      <c r="N100" s="85"/>
    </row>
    <row r="101" spans="2:14" ht="12.75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6"/>
      <c r="M101" s="85"/>
      <c r="N101" s="85"/>
    </row>
    <row r="102" spans="2:14" ht="12.75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6"/>
      <c r="M102" s="85"/>
      <c r="N102" s="85"/>
    </row>
    <row r="103" spans="2:14" ht="12.7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6"/>
      <c r="M103" s="85"/>
      <c r="N103" s="85"/>
    </row>
  </sheetData>
  <sheetProtection/>
  <mergeCells count="145">
    <mergeCell ref="G67:J67"/>
    <mergeCell ref="A5:N5"/>
    <mergeCell ref="C6:K6"/>
    <mergeCell ref="A7:A10"/>
    <mergeCell ref="B7:B10"/>
    <mergeCell ref="C7:D8"/>
    <mergeCell ref="E7:E10"/>
    <mergeCell ref="F7:F10"/>
    <mergeCell ref="G7:G10"/>
    <mergeCell ref="H7:H9"/>
    <mergeCell ref="I7:I10"/>
    <mergeCell ref="G14:J14"/>
    <mergeCell ref="G15:J15"/>
    <mergeCell ref="J7:J10"/>
    <mergeCell ref="K7:N7"/>
    <mergeCell ref="K8:K10"/>
    <mergeCell ref="L8:L10"/>
    <mergeCell ref="M8:M10"/>
    <mergeCell ref="N8:N10"/>
    <mergeCell ref="C9:C10"/>
    <mergeCell ref="D9:D10"/>
    <mergeCell ref="A12:A15"/>
    <mergeCell ref="B12:F15"/>
    <mergeCell ref="C16:C19"/>
    <mergeCell ref="D16:D19"/>
    <mergeCell ref="E16:E19"/>
    <mergeCell ref="F16:F19"/>
    <mergeCell ref="G19:J19"/>
    <mergeCell ref="A20:A23"/>
    <mergeCell ref="B20:B23"/>
    <mergeCell ref="C20:C23"/>
    <mergeCell ref="D20:D23"/>
    <mergeCell ref="E20:E23"/>
    <mergeCell ref="F20:F23"/>
    <mergeCell ref="G23:J23"/>
    <mergeCell ref="A16:A19"/>
    <mergeCell ref="B16:B19"/>
    <mergeCell ref="C24:C27"/>
    <mergeCell ref="D24:D27"/>
    <mergeCell ref="E24:E27"/>
    <mergeCell ref="F24:F27"/>
    <mergeCell ref="G27:J27"/>
    <mergeCell ref="A28:A31"/>
    <mergeCell ref="B28:B31"/>
    <mergeCell ref="C28:C31"/>
    <mergeCell ref="D28:D31"/>
    <mergeCell ref="E28:E31"/>
    <mergeCell ref="F28:F31"/>
    <mergeCell ref="G31:J31"/>
    <mergeCell ref="A24:A27"/>
    <mergeCell ref="B24:B27"/>
    <mergeCell ref="C32:C35"/>
    <mergeCell ref="D32:D35"/>
    <mergeCell ref="E32:E35"/>
    <mergeCell ref="F32:F35"/>
    <mergeCell ref="G35:J35"/>
    <mergeCell ref="A36:A39"/>
    <mergeCell ref="B36:B39"/>
    <mergeCell ref="C36:C39"/>
    <mergeCell ref="D36:D39"/>
    <mergeCell ref="E36:E39"/>
    <mergeCell ref="F36:F39"/>
    <mergeCell ref="G39:J39"/>
    <mergeCell ref="A32:A35"/>
    <mergeCell ref="B32:B35"/>
    <mergeCell ref="C40:C43"/>
    <mergeCell ref="D40:D43"/>
    <mergeCell ref="E40:E43"/>
    <mergeCell ref="F40:F43"/>
    <mergeCell ref="G43:J43"/>
    <mergeCell ref="A44:A47"/>
    <mergeCell ref="B44:B47"/>
    <mergeCell ref="C44:C47"/>
    <mergeCell ref="D44:D47"/>
    <mergeCell ref="E44:E47"/>
    <mergeCell ref="F44:F47"/>
    <mergeCell ref="G47:J47"/>
    <mergeCell ref="A40:A43"/>
    <mergeCell ref="B40:B43"/>
    <mergeCell ref="C48:C51"/>
    <mergeCell ref="D48:D51"/>
    <mergeCell ref="E48:E51"/>
    <mergeCell ref="F48:F51"/>
    <mergeCell ref="G51:J51"/>
    <mergeCell ref="A52:A55"/>
    <mergeCell ref="B52:B55"/>
    <mergeCell ref="C52:C55"/>
    <mergeCell ref="D52:D55"/>
    <mergeCell ref="E52:E55"/>
    <mergeCell ref="F52:F55"/>
    <mergeCell ref="G55:J55"/>
    <mergeCell ref="A48:A51"/>
    <mergeCell ref="B48:B51"/>
    <mergeCell ref="A88:K88"/>
    <mergeCell ref="A56:A59"/>
    <mergeCell ref="B56:F59"/>
    <mergeCell ref="G59:J59"/>
    <mergeCell ref="A64:A67"/>
    <mergeCell ref="B64:B67"/>
    <mergeCell ref="C64:C67"/>
    <mergeCell ref="D64:D67"/>
    <mergeCell ref="E64:E67"/>
    <mergeCell ref="F64:F67"/>
    <mergeCell ref="A84:F87"/>
    <mergeCell ref="G84:J84"/>
    <mergeCell ref="G85:J85"/>
    <mergeCell ref="G86:J86"/>
    <mergeCell ref="G87:J87"/>
    <mergeCell ref="C89:N89"/>
    <mergeCell ref="J93:M93"/>
    <mergeCell ref="J94:M94"/>
    <mergeCell ref="A60:A63"/>
    <mergeCell ref="B60:B63"/>
    <mergeCell ref="C60:C63"/>
    <mergeCell ref="D60:D63"/>
    <mergeCell ref="E60:E63"/>
    <mergeCell ref="F60:F63"/>
    <mergeCell ref="G63:J63"/>
    <mergeCell ref="E68:E71"/>
    <mergeCell ref="F68:F71"/>
    <mergeCell ref="A72:A75"/>
    <mergeCell ref="B72:B75"/>
    <mergeCell ref="C72:C75"/>
    <mergeCell ref="A68:A71"/>
    <mergeCell ref="B68:B71"/>
    <mergeCell ref="C68:C71"/>
    <mergeCell ref="D68:D71"/>
    <mergeCell ref="D72:D75"/>
    <mergeCell ref="A76:A79"/>
    <mergeCell ref="B76:B79"/>
    <mergeCell ref="C76:C79"/>
    <mergeCell ref="G83:J83"/>
    <mergeCell ref="E80:E83"/>
    <mergeCell ref="F80:F83"/>
    <mergeCell ref="E76:E79"/>
    <mergeCell ref="F76:F79"/>
    <mergeCell ref="G79:J79"/>
    <mergeCell ref="A80:A83"/>
    <mergeCell ref="B80:B83"/>
    <mergeCell ref="C80:C83"/>
    <mergeCell ref="D80:D83"/>
    <mergeCell ref="D76:D79"/>
    <mergeCell ref="E72:E75"/>
    <mergeCell ref="F72:F75"/>
    <mergeCell ref="G75:J75"/>
  </mergeCells>
  <printOptions/>
  <pageMargins left="0.5902777777777778" right="0.5902777777777778" top="0.7875" bottom="0.7875" header="0.5118055555555556" footer="0.5118055555555556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2009-06-18T10:53:32Z</cp:lastPrinted>
  <dcterms:created xsi:type="dcterms:W3CDTF">2009-03-31T06:20:57Z</dcterms:created>
  <dcterms:modified xsi:type="dcterms:W3CDTF">2009-09-03T19:52:05Z</dcterms:modified>
  <cp:category/>
  <cp:version/>
  <cp:contentType/>
  <cp:contentStatus/>
</cp:coreProperties>
</file>